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Clinton Twp. Budget 2022\"/>
    </mc:Choice>
  </mc:AlternateContent>
  <xr:revisionPtr revIDLastSave="0" documentId="8_{8587864B-E16E-4F95-A177-459E9C585E8B}" xr6:coauthVersionLast="47" xr6:coauthVersionMax="47" xr10:uidLastSave="{00000000-0000-0000-0000-000000000000}"/>
  <bookViews>
    <workbookView xWindow="-120" yWindow="-120" windowWidth="20730" windowHeight="11160" xr2:uid="{E7E70EB1-69A3-4428-B2AC-D656B7D08C74}"/>
  </bookViews>
  <sheets>
    <sheet name="Revenue" sheetId="1" r:id="rId1"/>
    <sheet name="Expenses" sheetId="2" r:id="rId2"/>
    <sheet name="Act 13" sheetId="3" r:id="rId3"/>
    <sheet name="Liquid Fuels" sheetId="4" r:id="rId4"/>
    <sheet name="ARPA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3" i="2" l="1"/>
  <c r="F132" i="2"/>
  <c r="F34" i="1"/>
  <c r="F35" i="1"/>
  <c r="F33" i="1"/>
  <c r="F16" i="1"/>
  <c r="F11" i="1"/>
  <c r="F12" i="1"/>
  <c r="F10" i="1"/>
  <c r="F5" i="1"/>
  <c r="F6" i="1"/>
  <c r="F4" i="1"/>
  <c r="G132" i="2"/>
  <c r="D96" i="1"/>
  <c r="E96" i="1"/>
  <c r="D152" i="2"/>
  <c r="E152" i="2"/>
  <c r="F142" i="2"/>
  <c r="F135" i="2"/>
  <c r="F136" i="2"/>
  <c r="F137" i="2"/>
  <c r="F138" i="2"/>
  <c r="F134" i="2"/>
  <c r="F123" i="2"/>
  <c r="F111" i="2"/>
  <c r="F112" i="2"/>
  <c r="F113" i="2"/>
  <c r="F114" i="2"/>
  <c r="F115" i="2"/>
  <c r="F116" i="2"/>
  <c r="F117" i="2"/>
  <c r="F118" i="2"/>
  <c r="F110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87" i="2"/>
  <c r="F88" i="2"/>
  <c r="F76" i="2"/>
  <c r="F77" i="2"/>
  <c r="F78" i="2"/>
  <c r="F79" i="2"/>
  <c r="F80" i="2"/>
  <c r="F81" i="2"/>
  <c r="F82" i="2"/>
  <c r="F83" i="2"/>
  <c r="F75" i="2"/>
  <c r="F70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6" i="2"/>
  <c r="E151" i="2"/>
  <c r="E149" i="2"/>
  <c r="E143" i="2"/>
  <c r="E139" i="2"/>
  <c r="E129" i="2"/>
  <c r="E124" i="2"/>
  <c r="E119" i="2"/>
  <c r="E107" i="2"/>
  <c r="E84" i="2"/>
  <c r="E67" i="2"/>
  <c r="E63" i="2"/>
  <c r="E57" i="2"/>
  <c r="E46" i="2"/>
  <c r="F65" i="1"/>
  <c r="F66" i="1"/>
  <c r="F64" i="1"/>
  <c r="F60" i="1"/>
  <c r="F57" i="1"/>
  <c r="F54" i="1"/>
  <c r="F55" i="1"/>
  <c r="F29" i="1"/>
  <c r="F28" i="1"/>
  <c r="F21" i="1"/>
  <c r="F22" i="1"/>
  <c r="F23" i="1"/>
  <c r="F24" i="1"/>
  <c r="F20" i="1"/>
  <c r="E93" i="1"/>
  <c r="E83" i="1"/>
  <c r="E79" i="1"/>
  <c r="E75" i="1"/>
  <c r="E71" i="1"/>
  <c r="E67" i="1"/>
  <c r="E61" i="1"/>
  <c r="E51" i="1"/>
  <c r="E95" i="1" s="1"/>
  <c r="E40" i="1"/>
  <c r="E36" i="1"/>
  <c r="E30" i="1"/>
  <c r="E25" i="1"/>
  <c r="E17" i="1"/>
  <c r="E13" i="1"/>
  <c r="E7" i="1"/>
  <c r="F23" i="4"/>
  <c r="G137" i="2"/>
  <c r="G50" i="1" l="1"/>
  <c r="G99" i="2"/>
  <c r="G75" i="2"/>
  <c r="G29" i="2"/>
  <c r="G30" i="2"/>
  <c r="F56" i="1" l="1"/>
  <c r="F59" i="1"/>
  <c r="D17" i="1"/>
  <c r="G17" i="1"/>
  <c r="F17" i="1"/>
  <c r="D151" i="2"/>
  <c r="F20" i="5"/>
  <c r="G20" i="5"/>
  <c r="G22" i="5" s="1"/>
  <c r="E20" i="5"/>
  <c r="D20" i="5"/>
  <c r="E8" i="5"/>
  <c r="E22" i="5" s="1"/>
  <c r="F4" i="5" s="1"/>
  <c r="F8" i="5" s="1"/>
  <c r="D8" i="5"/>
  <c r="D22" i="5" s="1"/>
  <c r="F22" i="5" l="1"/>
  <c r="G4" i="4"/>
  <c r="F4" i="4"/>
  <c r="E21" i="4"/>
  <c r="D21" i="4"/>
  <c r="E10" i="4"/>
  <c r="D10" i="4"/>
  <c r="G21" i="4"/>
  <c r="F21" i="4"/>
  <c r="G10" i="4"/>
  <c r="F10" i="4"/>
  <c r="D18" i="3"/>
  <c r="C18" i="3"/>
  <c r="D7" i="3"/>
  <c r="C7" i="3"/>
  <c r="C19" i="3" s="1"/>
  <c r="F18" i="3"/>
  <c r="E18" i="3"/>
  <c r="F7" i="3"/>
  <c r="G95" i="2"/>
  <c r="G96" i="2"/>
  <c r="G93" i="2"/>
  <c r="F143" i="2"/>
  <c r="G134" i="2"/>
  <c r="G97" i="2"/>
  <c r="G39" i="2"/>
  <c r="G36" i="2"/>
  <c r="G40" i="1"/>
  <c r="D149" i="2"/>
  <c r="C149" i="2"/>
  <c r="D84" i="2"/>
  <c r="D143" i="2"/>
  <c r="C143" i="2"/>
  <c r="D67" i="2"/>
  <c r="F67" i="2"/>
  <c r="G67" i="2"/>
  <c r="C67" i="2"/>
  <c r="D57" i="2"/>
  <c r="F57" i="2"/>
  <c r="G57" i="2"/>
  <c r="C57" i="2"/>
  <c r="D46" i="2"/>
  <c r="C46" i="2"/>
  <c r="D19" i="3" l="1"/>
  <c r="E4" i="3" s="1"/>
  <c r="E7" i="3" s="1"/>
  <c r="E19" i="3" s="1"/>
  <c r="G23" i="4"/>
  <c r="D23" i="4"/>
  <c r="E23" i="4"/>
  <c r="F19" i="3"/>
  <c r="G143" i="2"/>
  <c r="F149" i="2"/>
  <c r="G46" i="2"/>
  <c r="D83" i="1"/>
  <c r="F83" i="1"/>
  <c r="G83" i="1"/>
  <c r="D79" i="1"/>
  <c r="F79" i="1"/>
  <c r="G79" i="1"/>
  <c r="C79" i="1"/>
  <c r="D75" i="1"/>
  <c r="F75" i="1"/>
  <c r="G75" i="1"/>
  <c r="C75" i="1"/>
  <c r="D71" i="1"/>
  <c r="F71" i="1"/>
  <c r="G71" i="1"/>
  <c r="C71" i="1"/>
  <c r="D67" i="1"/>
  <c r="G67" i="1"/>
  <c r="C67" i="1"/>
  <c r="D61" i="1"/>
  <c r="G61" i="1"/>
  <c r="C61" i="1"/>
  <c r="D51" i="1"/>
  <c r="F51" i="1"/>
  <c r="G51" i="1"/>
  <c r="C51" i="1"/>
  <c r="D40" i="1"/>
  <c r="F40" i="1"/>
  <c r="C40" i="1"/>
  <c r="G25" i="1"/>
  <c r="D25" i="1"/>
  <c r="C25" i="1"/>
  <c r="C17" i="1"/>
  <c r="F93" i="1"/>
  <c r="F7" i="1"/>
  <c r="G149" i="2" l="1"/>
  <c r="G133" i="2"/>
  <c r="F46" i="2"/>
  <c r="F67" i="1"/>
  <c r="F61" i="1"/>
  <c r="F25" i="1"/>
  <c r="F13" i="1"/>
  <c r="F36" i="1"/>
  <c r="F30" i="1"/>
  <c r="G36" i="1"/>
  <c r="D139" i="2"/>
  <c r="C139" i="2"/>
  <c r="D129" i="2"/>
  <c r="C129" i="2"/>
  <c r="D124" i="2"/>
  <c r="C124" i="2"/>
  <c r="D119" i="2"/>
  <c r="C119" i="2"/>
  <c r="D107" i="2"/>
  <c r="C107" i="2"/>
  <c r="C84" i="2"/>
  <c r="D63" i="2"/>
  <c r="C63" i="2"/>
  <c r="C7" i="1"/>
  <c r="D7" i="1"/>
  <c r="C13" i="1"/>
  <c r="D13" i="1"/>
  <c r="C30" i="1"/>
  <c r="D30" i="1"/>
  <c r="C36" i="1"/>
  <c r="D36" i="1"/>
  <c r="C83" i="1"/>
  <c r="C93" i="1"/>
  <c r="D93" i="1"/>
  <c r="G119" i="2"/>
  <c r="G129" i="2"/>
  <c r="G124" i="2"/>
  <c r="G107" i="2"/>
  <c r="G84" i="2"/>
  <c r="G63" i="2"/>
  <c r="G93" i="1"/>
  <c r="G30" i="1"/>
  <c r="G7" i="1"/>
  <c r="C95" i="1" l="1"/>
  <c r="D95" i="1"/>
  <c r="F95" i="1"/>
  <c r="C151" i="2"/>
  <c r="G13" i="1"/>
  <c r="G95" i="1" s="1"/>
  <c r="F63" i="2"/>
  <c r="F84" i="2"/>
  <c r="F107" i="2"/>
  <c r="F119" i="2"/>
  <c r="F124" i="2"/>
  <c r="F129" i="2"/>
  <c r="G139" i="2"/>
  <c r="G151" i="2" s="1"/>
  <c r="F139" i="2"/>
  <c r="G96" i="1" l="1"/>
  <c r="G152" i="2"/>
  <c r="F151" i="2"/>
  <c r="F96" i="1" s="1"/>
  <c r="C96" i="1"/>
  <c r="C152" i="2"/>
  <c r="F152" i="2" l="1"/>
</calcChain>
</file>

<file path=xl/sharedStrings.xml><?xml version="1.0" encoding="utf-8"?>
<sst xmlns="http://schemas.openxmlformats.org/spreadsheetml/2006/main" count="629" uniqueCount="543">
  <si>
    <t>2021 Revenue</t>
  </si>
  <si>
    <t>REAL PROPERTY TAXES - 301.00</t>
  </si>
  <si>
    <t>301.10</t>
  </si>
  <si>
    <t>Real Estate Tax - Current</t>
  </si>
  <si>
    <t>301.40</t>
  </si>
  <si>
    <t>Real Estate -- Delinquent (Tax Claim)</t>
  </si>
  <si>
    <t xml:space="preserve">301.60 </t>
  </si>
  <si>
    <t>Real Estate-Interium</t>
  </si>
  <si>
    <t>SUBTOTAL</t>
  </si>
  <si>
    <t>310.10</t>
  </si>
  <si>
    <t>Real Estate Transfer Tax</t>
  </si>
  <si>
    <t>310.20</t>
  </si>
  <si>
    <t>Earned Income Tax</t>
  </si>
  <si>
    <t>310.50</t>
  </si>
  <si>
    <t>Local Services Tax</t>
  </si>
  <si>
    <t>321.80</t>
  </si>
  <si>
    <t>Cable TV Franchise</t>
  </si>
  <si>
    <t>322.30</t>
  </si>
  <si>
    <t>Driveway Permit</t>
  </si>
  <si>
    <t>322.31</t>
  </si>
  <si>
    <t>Sign Permit</t>
  </si>
  <si>
    <t>322.40</t>
  </si>
  <si>
    <t>Road Bonding Permits</t>
  </si>
  <si>
    <t>322.83</t>
  </si>
  <si>
    <t>Logging Permits</t>
  </si>
  <si>
    <t xml:space="preserve">SUBTOTAL </t>
  </si>
  <si>
    <t>FINES &amp; FORFEITS - 330</t>
  </si>
  <si>
    <t>331.10</t>
  </si>
  <si>
    <t>Dist. Mag. Fines</t>
  </si>
  <si>
    <t>331.13</t>
  </si>
  <si>
    <t>State Police Fines</t>
  </si>
  <si>
    <t>INTEREST/ROYALTIES - 341 &amp; 342</t>
  </si>
  <si>
    <t>341.00</t>
  </si>
  <si>
    <t>Interest Earnings</t>
  </si>
  <si>
    <t>342.10</t>
  </si>
  <si>
    <t>Rent of Land</t>
  </si>
  <si>
    <t>342.51</t>
  </si>
  <si>
    <t>Leasing Royalties</t>
  </si>
  <si>
    <t>352.53</t>
  </si>
  <si>
    <t>American  Relief Recovery Grant</t>
  </si>
  <si>
    <t>354.07</t>
  </si>
  <si>
    <t>Culture-Recreation</t>
  </si>
  <si>
    <t>354.15</t>
  </si>
  <si>
    <t>Recycling Act 101 Grant</t>
  </si>
  <si>
    <t>354.17</t>
  </si>
  <si>
    <t>Cares Grant</t>
  </si>
  <si>
    <t>355.01</t>
  </si>
  <si>
    <t>Public Utility Realty Tax</t>
  </si>
  <si>
    <t>355.05</t>
  </si>
  <si>
    <t>Municipal Pension State Aid</t>
  </si>
  <si>
    <t>355.07</t>
  </si>
  <si>
    <t>Foreign Fire Inc. Premium Tax</t>
  </si>
  <si>
    <t>355.09</t>
  </si>
  <si>
    <t>Impact Fees-ACT 13</t>
  </si>
  <si>
    <t>361.30</t>
  </si>
  <si>
    <t>Subdivision &amp; Site Review  Eng. Fees</t>
  </si>
  <si>
    <t>361.34</t>
  </si>
  <si>
    <t>Zoning Hearing Fees</t>
  </si>
  <si>
    <t>361.33</t>
  </si>
  <si>
    <t>Zoning and Land Use Permits</t>
  </si>
  <si>
    <t>361.35</t>
  </si>
  <si>
    <t>Conservation Fees and Other Zoning</t>
  </si>
  <si>
    <t>361.36</t>
  </si>
  <si>
    <t>Transfer Development Rights (incl. Act 13)</t>
  </si>
  <si>
    <t>361.54</t>
  </si>
  <si>
    <t>Sale of Ordinance Book</t>
  </si>
  <si>
    <t>361.65</t>
  </si>
  <si>
    <t>No Lien Letter</t>
  </si>
  <si>
    <t>362.41</t>
  </si>
  <si>
    <t>Building Permit Fees</t>
  </si>
  <si>
    <t>362.44</t>
  </si>
  <si>
    <t>Sewage Permit</t>
  </si>
  <si>
    <t>362.45</t>
  </si>
  <si>
    <t>Highway Use &amp; Occupancy Permit</t>
  </si>
  <si>
    <t>Demo Permit</t>
  </si>
  <si>
    <t>363.10</t>
  </si>
  <si>
    <t>364.50</t>
  </si>
  <si>
    <t>Recycling</t>
  </si>
  <si>
    <t>367.14</t>
  </si>
  <si>
    <t>Pavilion Rental</t>
  </si>
  <si>
    <t>Farmland Preservation</t>
  </si>
  <si>
    <t>391.10</t>
  </si>
  <si>
    <t xml:space="preserve">Sales of Rd. Equipment </t>
  </si>
  <si>
    <t>391.20</t>
  </si>
  <si>
    <t>392.01</t>
  </si>
  <si>
    <t>Interfund Transfers - GF</t>
  </si>
  <si>
    <t>392.35</t>
  </si>
  <si>
    <t>395.00</t>
  </si>
  <si>
    <t>Refunds of Prior Year Exp</t>
  </si>
  <si>
    <t>395.35</t>
  </si>
  <si>
    <t>Refund Insurance Premiums</t>
  </si>
  <si>
    <t xml:space="preserve">             TOTAL REVENUE SOURCES</t>
  </si>
  <si>
    <t xml:space="preserve">                   Revenue Over Expenses</t>
  </si>
  <si>
    <t>Budget</t>
  </si>
  <si>
    <t>Spent</t>
  </si>
  <si>
    <t>2020 Actual</t>
  </si>
  <si>
    <t>2021 Revised</t>
  </si>
  <si>
    <t>GENERAL GOVERNMENT - 400</t>
  </si>
  <si>
    <t>400.05</t>
  </si>
  <si>
    <t>Supervisor's Salary</t>
  </si>
  <si>
    <t>400.19</t>
  </si>
  <si>
    <t>Medical Supplement Com</t>
  </si>
  <si>
    <t>401.10</t>
  </si>
  <si>
    <t>402.05</t>
  </si>
  <si>
    <t xml:space="preserve">Auditor's Salaries </t>
  </si>
  <si>
    <t>402.31</t>
  </si>
  <si>
    <t>Accounting/Professional Fees</t>
  </si>
  <si>
    <t>403.05</t>
  </si>
  <si>
    <t>Elected Tax Collector Comp.</t>
  </si>
  <si>
    <t>403.16</t>
  </si>
  <si>
    <t>Compensation Paid to Tax Claim</t>
  </si>
  <si>
    <t>404.31</t>
  </si>
  <si>
    <t>Solicitor Fees</t>
  </si>
  <si>
    <t>404.45</t>
  </si>
  <si>
    <t>Codification</t>
  </si>
  <si>
    <t>405.10</t>
  </si>
  <si>
    <t>Sec/Treas/Zoning Officer Wages</t>
  </si>
  <si>
    <t>405.15</t>
  </si>
  <si>
    <t>Administrative Assistant</t>
  </si>
  <si>
    <t>405.35</t>
  </si>
  <si>
    <t>Secretary/Treas - Bond</t>
  </si>
  <si>
    <t>406.21</t>
  </si>
  <si>
    <t>Administration Office Supplies</t>
  </si>
  <si>
    <t>406.23</t>
  </si>
  <si>
    <t>Postage</t>
  </si>
  <si>
    <t>406.27</t>
  </si>
  <si>
    <t>PC Hardware/Software/Support</t>
  </si>
  <si>
    <t>406.28</t>
  </si>
  <si>
    <t>Meal Reimbursment</t>
  </si>
  <si>
    <t>406.33</t>
  </si>
  <si>
    <t xml:space="preserve">Mileage Reimbursement </t>
  </si>
  <si>
    <t>406.34</t>
  </si>
  <si>
    <t>Advertising</t>
  </si>
  <si>
    <t>406.38</t>
  </si>
  <si>
    <t>Copier-Lease</t>
  </si>
  <si>
    <t>406.39</t>
  </si>
  <si>
    <t>Bank Services Charges</t>
  </si>
  <si>
    <t>406.42</t>
  </si>
  <si>
    <t>Dues/Subscriptions</t>
  </si>
  <si>
    <t>406.46</t>
  </si>
  <si>
    <t>Meetings/Conferences/Training</t>
  </si>
  <si>
    <t>408.31</t>
  </si>
  <si>
    <t>Engineering Fees</t>
  </si>
  <si>
    <t>409.24</t>
  </si>
  <si>
    <t xml:space="preserve">Building - Operating Supplies </t>
  </si>
  <si>
    <t>409.32</t>
  </si>
  <si>
    <t>Building Phone</t>
  </si>
  <si>
    <t>409.33</t>
  </si>
  <si>
    <t>Building - Gas</t>
  </si>
  <si>
    <t>409.36</t>
  </si>
  <si>
    <t>Building - Electric</t>
  </si>
  <si>
    <t>409.37</t>
  </si>
  <si>
    <t>Building - Maintenance &amp; Repair</t>
  </si>
  <si>
    <t>409.45</t>
  </si>
  <si>
    <t>Contracted Services</t>
  </si>
  <si>
    <t>409.49</t>
  </si>
  <si>
    <t>Building Cleaning</t>
  </si>
  <si>
    <t>PUBLIC SAFETY - 410</t>
  </si>
  <si>
    <t>411.49</t>
  </si>
  <si>
    <t>Foreign Fire Tax</t>
  </si>
  <si>
    <t>411.54</t>
  </si>
  <si>
    <t xml:space="preserve">Volunteer Fire Contribution </t>
  </si>
  <si>
    <t>413.14</t>
  </si>
  <si>
    <t>Sewage Enforcement Officer</t>
  </si>
  <si>
    <t>413.31</t>
  </si>
  <si>
    <t>UCC &amp; Code Enforcement</t>
  </si>
  <si>
    <t>414.49</t>
  </si>
  <si>
    <t>415.10</t>
  </si>
  <si>
    <t>Emergency Management</t>
  </si>
  <si>
    <t>HEALTH &amp; HUMAN SERVICES - 420</t>
  </si>
  <si>
    <t>422.14</t>
  </si>
  <si>
    <t>Dog Officer Wages</t>
  </si>
  <si>
    <t>422.33</t>
  </si>
  <si>
    <t>Dog Officer Mileage</t>
  </si>
  <si>
    <t>422.54</t>
  </si>
  <si>
    <t>Humane Society Costs</t>
  </si>
  <si>
    <t>426.49</t>
  </si>
  <si>
    <t>Recycling Expenses</t>
  </si>
  <si>
    <t>PUBLIC WORKS - 430 &amp; 440</t>
  </si>
  <si>
    <t>430.12</t>
  </si>
  <si>
    <t>Public Works - Wages</t>
  </si>
  <si>
    <t>Road Master</t>
  </si>
  <si>
    <t>Road Foreman</t>
  </si>
  <si>
    <t>Road Crew FT</t>
  </si>
  <si>
    <t>Road Crew Pt</t>
  </si>
  <si>
    <t>430.18</t>
  </si>
  <si>
    <t>Public Works - Overtime Wages</t>
  </si>
  <si>
    <t>Vehicle Fuel</t>
  </si>
  <si>
    <t>430.26</t>
  </si>
  <si>
    <t>Supplies/Minor Equipment/Tools</t>
  </si>
  <si>
    <t>430.28</t>
  </si>
  <si>
    <t>Personal &amp; Safety Equipment</t>
  </si>
  <si>
    <t>430.42</t>
  </si>
  <si>
    <t>PSATS CDL Program</t>
  </si>
  <si>
    <t>430.47</t>
  </si>
  <si>
    <t>CDL Testing &amp; Alcohol Testing</t>
  </si>
  <si>
    <t>430.74</t>
  </si>
  <si>
    <t>Capital Purchase, Equipment</t>
  </si>
  <si>
    <t>Winter Maintanence - 430-440</t>
  </si>
  <si>
    <t>432.24</t>
  </si>
  <si>
    <t xml:space="preserve">Snow Removal - Operating Supplies </t>
  </si>
  <si>
    <t>433.24</t>
  </si>
  <si>
    <t>Sign Purchases - Materials</t>
  </si>
  <si>
    <t>433.25</t>
  </si>
  <si>
    <t>Guide Rail</t>
  </si>
  <si>
    <t>433.31</t>
  </si>
  <si>
    <t>Line Painting</t>
  </si>
  <si>
    <t>433.36</t>
  </si>
  <si>
    <t>Traffic Signal Electric</t>
  </si>
  <si>
    <t>433.37</t>
  </si>
  <si>
    <t>Traffic Lights Repair &amp; Maint.</t>
  </si>
  <si>
    <t>433.49</t>
  </si>
  <si>
    <t xml:space="preserve">Roundabout Maintenance </t>
  </si>
  <si>
    <t>436.24</t>
  </si>
  <si>
    <t>Storm Sewers &amp; Drains Supply</t>
  </si>
  <si>
    <t>437.24</t>
  </si>
  <si>
    <t>Tubes, Tires, Lubricants</t>
  </si>
  <si>
    <t>437.25</t>
  </si>
  <si>
    <t>Supplies for Vehicle &amp; Mach</t>
  </si>
  <si>
    <t>437.45</t>
  </si>
  <si>
    <t>Contracted - Repairs to Equip.</t>
  </si>
  <si>
    <t>438.25</t>
  </si>
  <si>
    <t>Supplies - Repairs to Highways</t>
  </si>
  <si>
    <t>438.38</t>
  </si>
  <si>
    <t>Rent of Machinery</t>
  </si>
  <si>
    <t>438.45</t>
  </si>
  <si>
    <t>Repairs to Roads - Contracted</t>
  </si>
  <si>
    <t xml:space="preserve">438.49 </t>
  </si>
  <si>
    <t>Bridges - Repair &amp; Maintenance</t>
  </si>
  <si>
    <t>439.01</t>
  </si>
  <si>
    <t>Low Volume Road Project</t>
  </si>
  <si>
    <t>Hwy Construction/Contact Serv</t>
  </si>
  <si>
    <t>448.36</t>
  </si>
  <si>
    <t>Fire Hydrants - Water</t>
  </si>
  <si>
    <t xml:space="preserve">SUBTOTAL  </t>
  </si>
  <si>
    <t>CULTURE / RECREATION - 450</t>
  </si>
  <si>
    <t>454.24</t>
  </si>
  <si>
    <t>Park Operating Supplies</t>
  </si>
  <si>
    <t>Park Insurance and Bonding</t>
  </si>
  <si>
    <t>454.36</t>
  </si>
  <si>
    <t xml:space="preserve">Park Utilities </t>
  </si>
  <si>
    <t>454.37</t>
  </si>
  <si>
    <t>Park Maintenance</t>
  </si>
  <si>
    <t>454.44</t>
  </si>
  <si>
    <t>Park Sanitation</t>
  </si>
  <si>
    <t>454.54</t>
  </si>
  <si>
    <t>Contribution Friends SVP</t>
  </si>
  <si>
    <t>459.49</t>
  </si>
  <si>
    <t>Employee Culture Contribution</t>
  </si>
  <si>
    <t>459.75</t>
  </si>
  <si>
    <t>Capital Expenses</t>
  </si>
  <si>
    <t>456.52</t>
  </si>
  <si>
    <t>Contribution to Libraries</t>
  </si>
  <si>
    <t>COMMUNITY DEVELOPMENT 460</t>
  </si>
  <si>
    <t>461.49</t>
  </si>
  <si>
    <t>462.31</t>
  </si>
  <si>
    <t>DEBT PAYMENT- 470</t>
  </si>
  <si>
    <t>471.00</t>
  </si>
  <si>
    <t>Debt Principal</t>
  </si>
  <si>
    <t>472.00</t>
  </si>
  <si>
    <t>Debt Interest</t>
  </si>
  <si>
    <t>EMPLOYER PAID BENEFITS - 480</t>
  </si>
  <si>
    <t>481.10</t>
  </si>
  <si>
    <t>Social Security - Employer</t>
  </si>
  <si>
    <t>481.20</t>
  </si>
  <si>
    <t>Medicare - Employer</t>
  </si>
  <si>
    <t>481.30</t>
  </si>
  <si>
    <t>UC Comp. Employer Paid</t>
  </si>
  <si>
    <t>483.30</t>
  </si>
  <si>
    <t>Pension/Non-Uniform</t>
  </si>
  <si>
    <t>484.00</t>
  </si>
  <si>
    <t>Workmans Compensation Ins.</t>
  </si>
  <si>
    <t>486.20</t>
  </si>
  <si>
    <t>Insurance - Property/Casualty</t>
  </si>
  <si>
    <t>Health Insurance Benefits</t>
  </si>
  <si>
    <t>489.00</t>
  </si>
  <si>
    <t>Unclassified Expenditures</t>
  </si>
  <si>
    <t xml:space="preserve">SUBTOTAL    </t>
  </si>
  <si>
    <t>OTHER - 490</t>
  </si>
  <si>
    <t>492.30</t>
  </si>
  <si>
    <t>492.35</t>
  </si>
  <si>
    <t>Transfer to Highway Aid</t>
  </si>
  <si>
    <t>TOTAL EXPENSES</t>
  </si>
  <si>
    <t>Surplus  or (Deficit)</t>
  </si>
  <si>
    <t>Estimated Actual</t>
  </si>
  <si>
    <t>Notes and Comments</t>
  </si>
  <si>
    <t>409.71</t>
  </si>
  <si>
    <t>Purchase of Land</t>
  </si>
  <si>
    <t>Little to address here for now</t>
  </si>
  <si>
    <t>Over in 2021 due to newsletter</t>
  </si>
  <si>
    <t>Renegotiated lease for 2022</t>
  </si>
  <si>
    <t>Water back on</t>
  </si>
  <si>
    <t>Received</t>
  </si>
  <si>
    <t>2021 YTD Rec'd</t>
  </si>
  <si>
    <t>2021 YTD Actual Spent</t>
  </si>
  <si>
    <t>2021 Spent</t>
  </si>
  <si>
    <t>Fixed</t>
  </si>
  <si>
    <t>no elected auditors</t>
  </si>
  <si>
    <t>Updated e360 in early 2022</t>
  </si>
  <si>
    <t>position not filled</t>
  </si>
  <si>
    <t>Manager Bond actually</t>
  </si>
  <si>
    <t>Bank, enforcements, and Sol. Office</t>
  </si>
  <si>
    <t>more efficient now</t>
  </si>
  <si>
    <t>need to hold the line for 2022</t>
  </si>
  <si>
    <t>incidentals as stock gets low</t>
  </si>
  <si>
    <t>cutting back in 2022</t>
  </si>
  <si>
    <t>Done</t>
  </si>
  <si>
    <t>Admin Assist does work</t>
  </si>
  <si>
    <t>need to limit for 2022</t>
  </si>
  <si>
    <t xml:space="preserve"> 500 t (less needed with stockpile)</t>
  </si>
  <si>
    <t>very limited if any</t>
  </si>
  <si>
    <t>Cannon Hill</t>
  </si>
  <si>
    <t>frog pond stain</t>
  </si>
  <si>
    <t>Street, Sidewalk, and Curb Repair</t>
  </si>
  <si>
    <t>392.30</t>
  </si>
  <si>
    <t>430.75</t>
  </si>
  <si>
    <t>Minor Equipment</t>
  </si>
  <si>
    <t>LICENSES AND PERMITS 321</t>
  </si>
  <si>
    <t>LOCAL TAX ENAB ACT TAXES - 310</t>
  </si>
  <si>
    <t>Non Bus. Licenses and Permits 322</t>
  </si>
  <si>
    <t>322.20</t>
  </si>
  <si>
    <t>Federal Income 351-353</t>
  </si>
  <si>
    <t>State Revenue 354-356</t>
  </si>
  <si>
    <t>General Government 361</t>
  </si>
  <si>
    <t>Public Safety 362</t>
  </si>
  <si>
    <t>Highways and Streets 363</t>
  </si>
  <si>
    <t>Sanitation 364</t>
  </si>
  <si>
    <t>Cultural Recreation 367</t>
  </si>
  <si>
    <t>Special Assessments 391-395</t>
  </si>
  <si>
    <t>Other Financing Sources 391-395</t>
  </si>
  <si>
    <t>Transfer from Highway Aid (LF)</t>
  </si>
  <si>
    <t>Compensation/Loss of Assets NW FF</t>
  </si>
  <si>
    <t>400.33</t>
  </si>
  <si>
    <t>Supervisor Mileage</t>
  </si>
  <si>
    <t>400.46</t>
  </si>
  <si>
    <t>Supervisor Conferences/Seminars</t>
  </si>
  <si>
    <t>Manager Wages</t>
  </si>
  <si>
    <t>401.33</t>
  </si>
  <si>
    <t>Manager Mileage</t>
  </si>
  <si>
    <t>401.46</t>
  </si>
  <si>
    <t>Manager Conferences/Seminars</t>
  </si>
  <si>
    <t>402.33</t>
  </si>
  <si>
    <t>Auditor Mileage</t>
  </si>
  <si>
    <t>403.37</t>
  </si>
  <si>
    <t>Comp for EIT/LST Tax Collection</t>
  </si>
  <si>
    <t>403.21</t>
  </si>
  <si>
    <t>Solicitor Supplies</t>
  </si>
  <si>
    <t>405.33</t>
  </si>
  <si>
    <t>Sec/Treas Mileage Reimbursement</t>
  </si>
  <si>
    <t>405.36</t>
  </si>
  <si>
    <t>Sec/Treas Conferences/Seminars</t>
  </si>
  <si>
    <t>406.31</t>
  </si>
  <si>
    <t>Professional Services Administration</t>
  </si>
  <si>
    <t>Planning Commission Supplies</t>
  </si>
  <si>
    <t>415.24</t>
  </si>
  <si>
    <t>415.26</t>
  </si>
  <si>
    <t>Emergency Management Gen Operat</t>
  </si>
  <si>
    <t>Emergency Management Tools/Equip</t>
  </si>
  <si>
    <t>Public  Works  Sanitation - 420</t>
  </si>
  <si>
    <t>430.33</t>
  </si>
  <si>
    <t>430.49</t>
  </si>
  <si>
    <t>CDL Medical Physical</t>
  </si>
  <si>
    <t>439.45</t>
  </si>
  <si>
    <t>454.35</t>
  </si>
  <si>
    <t>487.19</t>
  </si>
  <si>
    <t>Insurance CasualtySurety 486</t>
  </si>
  <si>
    <t>Transfer to Special Fund (PCR)</t>
  </si>
  <si>
    <t>IT , Payroll, Traiser</t>
  </si>
  <si>
    <t>Pa. One Call/Adobe/ Renew Lic.</t>
  </si>
  <si>
    <t>shirts, boots,jackets</t>
  </si>
  <si>
    <t>per gallon down/hard winter 2022</t>
  </si>
  <si>
    <t>Physicals Luke, Gerry, Gary</t>
  </si>
  <si>
    <t>giftcards</t>
  </si>
  <si>
    <t>492.40</t>
  </si>
  <si>
    <t>ARPA (Federal Aid Fund)</t>
  </si>
  <si>
    <t>437.00</t>
  </si>
  <si>
    <t>Repairs to Tools, Mach., Other</t>
  </si>
  <si>
    <t>appraised values to increase</t>
  </si>
  <si>
    <t>slight increase in subscribers</t>
  </si>
  <si>
    <t>incidental</t>
  </si>
  <si>
    <t>more paving being done</t>
  </si>
  <si>
    <t>low activity</t>
  </si>
  <si>
    <t>mostly gas company work</t>
  </si>
  <si>
    <t>Clean up Day and tree chips</t>
  </si>
  <si>
    <t>Done in 2021</t>
  </si>
  <si>
    <t>Comes in September</t>
  </si>
  <si>
    <t xml:space="preserve">Comes in September </t>
  </si>
  <si>
    <t>McDermot and LeFever</t>
  </si>
  <si>
    <t>Activity high</t>
  </si>
  <si>
    <t>Burd impacted '21</t>
  </si>
  <si>
    <t>Need to do more of this</t>
  </si>
  <si>
    <t>This is growing nicely</t>
  </si>
  <si>
    <t>Not much to sell at this point</t>
  </si>
  <si>
    <t>Nothing in 2022 plannned</t>
  </si>
  <si>
    <t>2022 same as 2021 probably</t>
  </si>
  <si>
    <t>lower in 2022</t>
  </si>
  <si>
    <t>Increase due to more work</t>
  </si>
  <si>
    <t>8% of salaries</t>
  </si>
  <si>
    <t>354.18</t>
  </si>
  <si>
    <t>Pa. Driving Forward Truck Grant</t>
  </si>
  <si>
    <t>Estimated</t>
  </si>
  <si>
    <t>Estimated but minimal</t>
  </si>
  <si>
    <t>The same as 2021</t>
  </si>
  <si>
    <t>An estimate with more trips to Co.</t>
  </si>
  <si>
    <t>Minimal in 2022.  No need.</t>
  </si>
  <si>
    <t>2022 Notes/Comments</t>
  </si>
  <si>
    <t>None</t>
  </si>
  <si>
    <t>Relatively Fixed</t>
  </si>
  <si>
    <t>Nominal for a hearing</t>
  </si>
  <si>
    <t>Guess with deposits at bank</t>
  </si>
  <si>
    <t>Learning yet to be determined</t>
  </si>
  <si>
    <t>Trying to trim back orders now</t>
  </si>
  <si>
    <t>Great morale booster here</t>
  </si>
  <si>
    <t>Eagle is expensive!</t>
  </si>
  <si>
    <t>3.5% increase</t>
  </si>
  <si>
    <t>Using County Warden in 2022</t>
  </si>
  <si>
    <t>Using County Warden in 2023</t>
  </si>
  <si>
    <t>About the same</t>
  </si>
  <si>
    <t>Stone Spreader</t>
  </si>
  <si>
    <t>3.5% Increase</t>
  </si>
  <si>
    <t>trees and mulch + 3.5%</t>
  </si>
  <si>
    <t>tool repair 3.5%</t>
  </si>
  <si>
    <t>newer fleet 3.5%</t>
  </si>
  <si>
    <t>everything is new now 3.5%</t>
  </si>
  <si>
    <t>backhoe rental until we buy</t>
  </si>
  <si>
    <t>Same</t>
  </si>
  <si>
    <t>Same  as in 2021</t>
  </si>
  <si>
    <t>about the same as 2021</t>
  </si>
  <si>
    <t>Pretty constant</t>
  </si>
  <si>
    <t>15.0% increase in  2022</t>
  </si>
  <si>
    <t>minor</t>
  </si>
  <si>
    <t>Minimal Gas Co. Contr.</t>
  </si>
  <si>
    <t>Nothing as LF is a separate acc.</t>
  </si>
  <si>
    <t>Nothing expected</t>
  </si>
  <si>
    <t>Transfer to separate account</t>
  </si>
  <si>
    <t xml:space="preserve">                ACT 13 </t>
  </si>
  <si>
    <t>BUDGET</t>
  </si>
  <si>
    <t>Beginning Balance</t>
  </si>
  <si>
    <t>341.10</t>
  </si>
  <si>
    <t>Interest</t>
  </si>
  <si>
    <t>Oil and Gas Fees</t>
  </si>
  <si>
    <t>2021 BUDGET</t>
  </si>
  <si>
    <t>437.73</t>
  </si>
  <si>
    <t xml:space="preserve">Capital Reserve </t>
  </si>
  <si>
    <t>Storm Sewers and Drains</t>
  </si>
  <si>
    <t xml:space="preserve">406.27 </t>
  </si>
  <si>
    <t>PC Hardware Software/ESRI</t>
  </si>
  <si>
    <t>Salt Winter Maint. Supplies</t>
  </si>
  <si>
    <t>Surplus or Deficit</t>
  </si>
  <si>
    <t xml:space="preserve">YTD Actual </t>
  </si>
  <si>
    <t xml:space="preserve"> REVENUE CATEGORY </t>
  </si>
  <si>
    <t>YTD Actual</t>
  </si>
  <si>
    <t>Acct. No.</t>
  </si>
  <si>
    <t>35.341.100</t>
  </si>
  <si>
    <t>35.355.020</t>
  </si>
  <si>
    <t>Liquid Fuels</t>
  </si>
  <si>
    <t>35.355.030</t>
  </si>
  <si>
    <t>Turnback Allocation</t>
  </si>
  <si>
    <t>35.389.00</t>
  </si>
  <si>
    <t>Unclassified Revenue</t>
  </si>
  <si>
    <t>35.392.01</t>
  </si>
  <si>
    <t>Transfer from General Fund</t>
  </si>
  <si>
    <t xml:space="preserve"> </t>
  </si>
  <si>
    <t xml:space="preserve"> EXPENSE CATEGORY </t>
  </si>
  <si>
    <t>35.430.740</t>
  </si>
  <si>
    <t xml:space="preserve">Major Equipment Purchase </t>
  </si>
  <si>
    <t>35.432.000</t>
  </si>
  <si>
    <t>Snow Removal</t>
  </si>
  <si>
    <t>35.438.000</t>
  </si>
  <si>
    <t>Highway Maintenance Materials</t>
  </si>
  <si>
    <t>35.439.45</t>
  </si>
  <si>
    <t>Hwy Construction Contracted Srv</t>
  </si>
  <si>
    <t>35.490.000</t>
  </si>
  <si>
    <t>Misc. Expense</t>
  </si>
  <si>
    <t>Balance</t>
  </si>
  <si>
    <t>2022 BUDGET</t>
  </si>
  <si>
    <t xml:space="preserve">2022 YTD Actual </t>
  </si>
  <si>
    <t>Repairs to Highways</t>
  </si>
  <si>
    <t>Diane Patton</t>
  </si>
  <si>
    <t>Same as this year</t>
  </si>
  <si>
    <t xml:space="preserve">slight increase in pricing if we do it </t>
  </si>
  <si>
    <t>ARPA Money pipe/stone/cbs</t>
  </si>
  <si>
    <t>ARPA Grant Funds</t>
  </si>
  <si>
    <t>ACTUAL</t>
  </si>
  <si>
    <t>G</t>
  </si>
  <si>
    <t>Grant Received From DCED</t>
  </si>
  <si>
    <t>Transfer to General Fund</t>
  </si>
  <si>
    <t>VFDs  411.54</t>
  </si>
  <si>
    <t>Emergency Mgmt  415.10</t>
  </si>
  <si>
    <t>Stormwater 436.24</t>
  </si>
  <si>
    <t>Park 454.37</t>
  </si>
  <si>
    <t>Library 456.52</t>
  </si>
  <si>
    <t>2022 Proposed Budget</t>
  </si>
  <si>
    <t xml:space="preserve">REVENUE </t>
  </si>
  <si>
    <t>EXPENSES</t>
  </si>
  <si>
    <t xml:space="preserve"> EXPENSES</t>
  </si>
  <si>
    <t>REVENUE</t>
  </si>
  <si>
    <r>
      <t xml:space="preserve">         </t>
    </r>
    <r>
      <rPr>
        <b/>
        <sz val="11"/>
        <color theme="1"/>
        <rFont val="Calibri"/>
        <family val="2"/>
        <scheme val="minor"/>
      </rPr>
      <t xml:space="preserve"> LIQUID FUELS</t>
    </r>
  </si>
  <si>
    <t>Transfer from Special Fund (PCR)</t>
  </si>
  <si>
    <t>Return to NW FF for PB2</t>
  </si>
  <si>
    <t>Life and STD if we opt for it</t>
  </si>
  <si>
    <t>Revenue @ 4.13 Mills</t>
  </si>
  <si>
    <t>Expenses @ 4.13 mills</t>
  </si>
  <si>
    <t>agreed upon annual donation</t>
  </si>
  <si>
    <t>Grant + ARPA Xfers</t>
  </si>
  <si>
    <t>437.31</t>
  </si>
  <si>
    <t>Equipment Towing</t>
  </si>
  <si>
    <t>no farms tabbed yet</t>
  </si>
  <si>
    <t xml:space="preserve">Nothing Planned in 2022 </t>
  </si>
  <si>
    <t>Mulch, stone, ADA paint, Spray</t>
  </si>
  <si>
    <t>Capital Purchase Equipment</t>
  </si>
  <si>
    <t>Last Payment to Miller</t>
  </si>
  <si>
    <t>Miller and Rush Properties</t>
  </si>
  <si>
    <t>4.0% Increase</t>
  </si>
  <si>
    <t>Bayer, 1100 S. Noah, Sax Blvd R</t>
  </si>
  <si>
    <t>Survey/mapping</t>
  </si>
  <si>
    <t>7.0% increase</t>
  </si>
  <si>
    <t>20000 in donation only. WC  below</t>
  </si>
  <si>
    <t>full time at 36/wk +OT</t>
  </si>
  <si>
    <t>Same crew schedule</t>
  </si>
  <si>
    <t>7% higher due to winter forecast</t>
  </si>
  <si>
    <t xml:space="preserve"> LF Paving Miller/Sandy Hill</t>
  </si>
  <si>
    <t xml:space="preserve">Act 13 Brewer /Tar &amp; Chip/Tree Tr. </t>
  </si>
  <si>
    <t>Loggers and Peoples</t>
  </si>
  <si>
    <t>modest amount similar to past</t>
  </si>
  <si>
    <t>Expect incr. of 40% - New pad</t>
  </si>
  <si>
    <t>Bayer, 1100 S. Noah,  Res</t>
  </si>
  <si>
    <t>Miller/Rush/Bayer</t>
  </si>
  <si>
    <t xml:space="preserve">MD </t>
  </si>
  <si>
    <t>always need signs '21 high</t>
  </si>
  <si>
    <t>Need the service. Req. cont.</t>
  </si>
  <si>
    <t>1 tow</t>
  </si>
  <si>
    <t>Red. TLH + Luke *7%</t>
  </si>
  <si>
    <t>material for spot repairs  2022</t>
  </si>
  <si>
    <t>Selective Quote</t>
  </si>
  <si>
    <t>9879 Us + 8000 SVFD</t>
  </si>
  <si>
    <t>2022 Budget - Final</t>
  </si>
  <si>
    <t xml:space="preserve">            2022 Budget-Final</t>
  </si>
  <si>
    <t>RETT +  Backhoe Savings + Par.Roy.</t>
  </si>
  <si>
    <t>PB #2 plus pump/sprayer/hose</t>
  </si>
  <si>
    <t>Thru 12/29/2021</t>
  </si>
  <si>
    <t>YTD Actual 12/29/21</t>
  </si>
  <si>
    <t>YTD Act. 12/29/2021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</si>
</sst>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[$$-409]* #,##0_);_([$$-409]* \(#,##0\);_([$$-409]* &quot;-&quot;??_);_(@_)"/>
    <numFmt numFmtId="167" formatCode="&quot;$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2">
    <xf numFmtId="0" fontId="0" fillId="0" borderId="0" xfId="0"/>
    <xf numFmtId="164" fontId="3" fillId="3" borderId="1" xfId="2" applyNumberFormat="1" applyFont="1" applyFill="1" applyBorder="1" applyAlignment="1" applyProtection="1">
      <alignment horizontal="right"/>
      <protection locked="0"/>
    </xf>
    <xf numFmtId="164" fontId="2" fillId="3" borderId="1" xfId="2" applyNumberFormat="1" applyFont="1" applyFill="1" applyBorder="1" applyAlignment="1" applyProtection="1">
      <alignment horizontal="right"/>
      <protection locked="0"/>
    </xf>
    <xf numFmtId="0" fontId="0" fillId="0" borderId="1" xfId="0" applyBorder="1"/>
    <xf numFmtId="164" fontId="0" fillId="0" borderId="1" xfId="2" applyNumberFormat="1" applyFont="1" applyBorder="1"/>
    <xf numFmtId="43" fontId="0" fillId="0" borderId="1" xfId="1" applyFont="1" applyBorder="1"/>
    <xf numFmtId="166" fontId="0" fillId="0" borderId="1" xfId="1" applyNumberFormat="1" applyFont="1" applyBorder="1"/>
    <xf numFmtId="49" fontId="2" fillId="0" borderId="1" xfId="0" applyNumberFormat="1" applyFont="1" applyBorder="1"/>
    <xf numFmtId="44" fontId="2" fillId="3" borderId="21" xfId="2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43" fontId="0" fillId="3" borderId="1" xfId="1" applyFont="1" applyFill="1" applyBorder="1"/>
    <xf numFmtId="164" fontId="2" fillId="3" borderId="1" xfId="2" applyNumberFormat="1" applyFont="1" applyFill="1" applyBorder="1"/>
    <xf numFmtId="0" fontId="0" fillId="0" borderId="1" xfId="0" applyFill="1" applyBorder="1"/>
    <xf numFmtId="0" fontId="2" fillId="0" borderId="1" xfId="0" applyFont="1" applyFill="1" applyBorder="1"/>
    <xf numFmtId="164" fontId="0" fillId="3" borderId="1" xfId="2" applyNumberFormat="1" applyFont="1" applyFill="1" applyBorder="1"/>
    <xf numFmtId="164" fontId="5" fillId="0" borderId="21" xfId="0" applyNumberFormat="1" applyFont="1" applyBorder="1"/>
    <xf numFmtId="0" fontId="4" fillId="0" borderId="1" xfId="0" applyFont="1" applyBorder="1" applyAlignment="1">
      <alignment horizontal="center"/>
    </xf>
    <xf numFmtId="44" fontId="0" fillId="0" borderId="0" xfId="2" applyFont="1"/>
    <xf numFmtId="164" fontId="0" fillId="0" borderId="0" xfId="2" applyNumberFormat="1" applyFont="1"/>
    <xf numFmtId="164" fontId="2" fillId="3" borderId="21" xfId="2" applyNumberFormat="1" applyFont="1" applyFill="1" applyBorder="1" applyAlignment="1" applyProtection="1">
      <alignment horizontal="center"/>
      <protection locked="0"/>
    </xf>
    <xf numFmtId="10" fontId="0" fillId="0" borderId="1" xfId="0" applyNumberFormat="1" applyBorder="1"/>
    <xf numFmtId="0" fontId="6" fillId="0" borderId="1" xfId="0" applyFont="1" applyBorder="1"/>
    <xf numFmtId="0" fontId="6" fillId="3" borderId="1" xfId="0" applyFont="1" applyFill="1" applyBorder="1"/>
    <xf numFmtId="164" fontId="6" fillId="3" borderId="1" xfId="2" applyNumberFormat="1" applyFont="1" applyFill="1" applyBorder="1" applyAlignment="1" applyProtection="1">
      <alignment horizontal="right"/>
      <protection locked="0"/>
    </xf>
    <xf numFmtId="0" fontId="6" fillId="0" borderId="0" xfId="0" applyFont="1"/>
    <xf numFmtId="42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64" fontId="6" fillId="0" borderId="0" xfId="2" applyNumberFormat="1" applyFont="1" applyAlignment="1">
      <alignment horizontal="center" vertical="center"/>
    </xf>
    <xf numFmtId="0" fontId="0" fillId="0" borderId="20" xfId="0" applyFont="1" applyBorder="1"/>
    <xf numFmtId="0" fontId="9" fillId="3" borderId="0" xfId="0" applyFont="1" applyFill="1"/>
    <xf numFmtId="0" fontId="0" fillId="0" borderId="0" xfId="0" applyFont="1"/>
    <xf numFmtId="44" fontId="9" fillId="0" borderId="1" xfId="2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5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left"/>
    </xf>
    <xf numFmtId="0" fontId="5" fillId="0" borderId="16" xfId="2" applyNumberFormat="1" applyFont="1" applyFill="1" applyBorder="1" applyAlignment="1" applyProtection="1">
      <alignment horizontal="center"/>
      <protection locked="0"/>
    </xf>
    <xf numFmtId="0" fontId="5" fillId="0" borderId="1" xfId="2" applyNumberFormat="1" applyFont="1" applyFill="1" applyBorder="1" applyAlignment="1" applyProtection="1">
      <alignment horizontal="center"/>
      <protection locked="0"/>
    </xf>
    <xf numFmtId="164" fontId="5" fillId="0" borderId="1" xfId="2" applyNumberFormat="1" applyFont="1" applyFill="1" applyBorder="1" applyAlignment="1" applyProtection="1">
      <alignment horizontal="center"/>
      <protection locked="0"/>
    </xf>
    <xf numFmtId="44" fontId="5" fillId="0" borderId="1" xfId="2" applyFont="1" applyFill="1" applyBorder="1" applyAlignment="1" applyProtection="1">
      <alignment horizontal="center"/>
      <protection locked="0"/>
    </xf>
    <xf numFmtId="44" fontId="5" fillId="0" borderId="21" xfId="2" applyFont="1" applyFill="1" applyBorder="1" applyAlignment="1" applyProtection="1">
      <alignment horizontal="center"/>
      <protection locked="0"/>
    </xf>
    <xf numFmtId="164" fontId="5" fillId="3" borderId="21" xfId="2" applyNumberFormat="1" applyFont="1" applyFill="1" applyBorder="1" applyAlignment="1" applyProtection="1">
      <alignment horizontal="center"/>
      <protection locked="0"/>
    </xf>
    <xf numFmtId="44" fontId="5" fillId="3" borderId="21" xfId="2" applyFont="1" applyFill="1" applyBorder="1" applyAlignment="1" applyProtection="1">
      <alignment horizontal="center"/>
      <protection locked="0"/>
    </xf>
    <xf numFmtId="0" fontId="1" fillId="0" borderId="1" xfId="0" applyFont="1" applyBorder="1"/>
    <xf numFmtId="49" fontId="9" fillId="0" borderId="1" xfId="0" applyNumberFormat="1" applyFont="1" applyFill="1" applyBorder="1"/>
    <xf numFmtId="49" fontId="9" fillId="0" borderId="1" xfId="0" applyNumberFormat="1" applyFont="1" applyBorder="1"/>
    <xf numFmtId="0" fontId="10" fillId="0" borderId="1" xfId="0" applyFont="1" applyBorder="1" applyAlignment="1">
      <alignment horizontal="left"/>
    </xf>
    <xf numFmtId="49" fontId="9" fillId="3" borderId="1" xfId="0" applyNumberFormat="1" applyFont="1" applyFill="1" applyBorder="1"/>
    <xf numFmtId="0" fontId="10" fillId="3" borderId="1" xfId="0" applyFont="1" applyFill="1" applyBorder="1" applyAlignment="1">
      <alignment horizontal="left"/>
    </xf>
    <xf numFmtId="0" fontId="9" fillId="0" borderId="1" xfId="0" applyFont="1" applyBorder="1" applyAlignment="1">
      <alignment horizontal="right"/>
    </xf>
    <xf numFmtId="49" fontId="9" fillId="2" borderId="1" xfId="0" applyNumberFormat="1" applyFont="1" applyFill="1" applyBorder="1"/>
    <xf numFmtId="0" fontId="9" fillId="3" borderId="1" xfId="0" applyFont="1" applyFill="1" applyBorder="1" applyAlignment="1">
      <alignment horizontal="right"/>
    </xf>
    <xf numFmtId="0" fontId="9" fillId="0" borderId="1" xfId="0" applyFont="1" applyBorder="1" applyAlignment="1">
      <alignment horizontal="left"/>
    </xf>
    <xf numFmtId="41" fontId="9" fillId="0" borderId="1" xfId="0" applyNumberFormat="1" applyFont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left"/>
    </xf>
    <xf numFmtId="0" fontId="10" fillId="0" borderId="6" xfId="0" applyFont="1" applyBorder="1"/>
    <xf numFmtId="0" fontId="10" fillId="0" borderId="8" xfId="0" applyFont="1" applyBorder="1"/>
    <xf numFmtId="0" fontId="10" fillId="0" borderId="10" xfId="0" applyFont="1" applyBorder="1"/>
    <xf numFmtId="0" fontId="9" fillId="0" borderId="12" xfId="0" applyFont="1" applyBorder="1" applyAlignment="1">
      <alignment horizontal="right"/>
    </xf>
    <xf numFmtId="0" fontId="9" fillId="0" borderId="13" xfId="0" applyFont="1" applyBorder="1"/>
    <xf numFmtId="0" fontId="10" fillId="4" borderId="6" xfId="0" quotePrefix="1" applyFont="1" applyFill="1" applyBorder="1" applyAlignment="1">
      <alignment horizontal="left"/>
    </xf>
    <xf numFmtId="0" fontId="10" fillId="4" borderId="8" xfId="0" quotePrefix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10" fillId="4" borderId="6" xfId="0" applyFont="1" applyFill="1" applyBorder="1"/>
    <xf numFmtId="0" fontId="10" fillId="4" borderId="4" xfId="0" applyFont="1" applyFill="1" applyBorder="1"/>
    <xf numFmtId="0" fontId="9" fillId="2" borderId="4" xfId="0" applyFont="1" applyFill="1" applyBorder="1"/>
    <xf numFmtId="0" fontId="10" fillId="0" borderId="0" xfId="0" applyFont="1"/>
    <xf numFmtId="0" fontId="9" fillId="0" borderId="13" xfId="0" applyFont="1" applyBorder="1" applyAlignment="1">
      <alignment horizontal="center"/>
    </xf>
    <xf numFmtId="0" fontId="9" fillId="2" borderId="0" xfId="0" applyFont="1" applyFill="1" applyAlignment="1">
      <alignment horizontal="left"/>
    </xf>
    <xf numFmtId="0" fontId="9" fillId="0" borderId="13" xfId="0" applyFont="1" applyBorder="1" applyAlignment="1">
      <alignment horizontal="right"/>
    </xf>
    <xf numFmtId="0" fontId="10" fillId="0" borderId="6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41" fontId="9" fillId="0" borderId="12" xfId="0" applyNumberFormat="1" applyFont="1" applyBorder="1" applyAlignment="1">
      <alignment horizontal="right"/>
    </xf>
    <xf numFmtId="0" fontId="10" fillId="2" borderId="4" xfId="0" applyFont="1" applyFill="1" applyBorder="1" applyAlignment="1">
      <alignment horizontal="left"/>
    </xf>
    <xf numFmtId="41" fontId="10" fillId="0" borderId="6" xfId="0" applyNumberFormat="1" applyFont="1" applyBorder="1" applyAlignment="1">
      <alignment horizontal="left"/>
    </xf>
    <xf numFmtId="41" fontId="10" fillId="3" borderId="6" xfId="0" applyNumberFormat="1" applyFont="1" applyFill="1" applyBorder="1" applyAlignment="1">
      <alignment horizontal="left"/>
    </xf>
    <xf numFmtId="41" fontId="10" fillId="0" borderId="6" xfId="0" applyNumberFormat="1" applyFont="1" applyBorder="1"/>
    <xf numFmtId="41" fontId="9" fillId="0" borderId="0" xfId="0" applyNumberFormat="1" applyFont="1" applyBorder="1" applyAlignment="1">
      <alignment horizontal="right"/>
    </xf>
    <xf numFmtId="0" fontId="9" fillId="2" borderId="6" xfId="0" applyFont="1" applyFill="1" applyBorder="1"/>
    <xf numFmtId="0" fontId="9" fillId="2" borderId="8" xfId="0" applyFont="1" applyFill="1" applyBorder="1"/>
    <xf numFmtId="0" fontId="10" fillId="4" borderId="8" xfId="0" applyFont="1" applyFill="1" applyBorder="1"/>
    <xf numFmtId="0" fontId="9" fillId="0" borderId="18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10" fillId="3" borderId="4" xfId="0" applyFont="1" applyFill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0" fillId="3" borderId="8" xfId="0" applyFont="1" applyFill="1" applyBorder="1"/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right"/>
    </xf>
    <xf numFmtId="1" fontId="9" fillId="0" borderId="2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5" fillId="0" borderId="0" xfId="0" applyFont="1"/>
    <xf numFmtId="42" fontId="5" fillId="2" borderId="0" xfId="0" applyNumberFormat="1" applyFont="1" applyFill="1" applyAlignment="1">
      <alignment horizontal="center"/>
    </xf>
    <xf numFmtId="0" fontId="11" fillId="3" borderId="6" xfId="0" applyFont="1" applyFill="1" applyBorder="1"/>
    <xf numFmtId="0" fontId="11" fillId="0" borderId="6" xfId="0" applyFont="1" applyBorder="1"/>
    <xf numFmtId="0" fontId="5" fillId="0" borderId="25" xfId="0" applyFont="1" applyBorder="1" applyAlignment="1">
      <alignment horizontal="right"/>
    </xf>
    <xf numFmtId="0" fontId="5" fillId="0" borderId="13" xfId="0" applyFont="1" applyBorder="1"/>
    <xf numFmtId="0" fontId="5" fillId="2" borderId="4" xfId="0" applyFont="1" applyFill="1" applyBorder="1" applyAlignment="1">
      <alignment horizontal="center"/>
    </xf>
    <xf numFmtId="0" fontId="11" fillId="4" borderId="1" xfId="0" quotePrefix="1" applyFont="1" applyFill="1" applyBorder="1" applyAlignment="1">
      <alignment horizontal="left"/>
    </xf>
    <xf numFmtId="0" fontId="5" fillId="0" borderId="1" xfId="0" applyFont="1" applyBorder="1" applyAlignment="1">
      <alignment horizontal="right"/>
    </xf>
    <xf numFmtId="1" fontId="5" fillId="0" borderId="1" xfId="0" applyNumberFormat="1" applyFont="1" applyBorder="1" applyAlignment="1" applyProtection="1">
      <alignment horizontal="center"/>
      <protection locked="0"/>
    </xf>
    <xf numFmtId="164" fontId="11" fillId="3" borderId="1" xfId="2" applyNumberFormat="1" applyFont="1" applyFill="1" applyBorder="1" applyAlignment="1" applyProtection="1">
      <alignment horizontal="center"/>
      <protection locked="0"/>
    </xf>
    <xf numFmtId="164" fontId="11" fillId="3" borderId="1" xfId="2" applyNumberFormat="1" applyFont="1" applyFill="1" applyBorder="1" applyAlignment="1" applyProtection="1">
      <alignment horizontal="right"/>
      <protection locked="0"/>
    </xf>
    <xf numFmtId="166" fontId="0" fillId="0" borderId="1" xfId="0" applyNumberFormat="1" applyFont="1" applyBorder="1"/>
    <xf numFmtId="164" fontId="5" fillId="3" borderId="1" xfId="2" applyNumberFormat="1" applyFont="1" applyFill="1" applyBorder="1" applyAlignment="1" applyProtection="1">
      <alignment horizontal="right"/>
      <protection locked="0"/>
    </xf>
    <xf numFmtId="164" fontId="5" fillId="0" borderId="1" xfId="2" applyNumberFormat="1" applyFont="1" applyFill="1" applyBorder="1" applyAlignment="1" applyProtection="1">
      <alignment horizontal="right"/>
      <protection locked="0"/>
    </xf>
    <xf numFmtId="164" fontId="5" fillId="3" borderId="1" xfId="2" applyNumberFormat="1" applyFont="1" applyFill="1" applyBorder="1" applyAlignment="1">
      <alignment horizontal="right"/>
    </xf>
    <xf numFmtId="164" fontId="6" fillId="3" borderId="1" xfId="0" applyNumberFormat="1" applyFont="1" applyFill="1" applyBorder="1"/>
    <xf numFmtId="42" fontId="5" fillId="0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1" fillId="0" borderId="1" xfId="0" applyFont="1" applyBorder="1"/>
    <xf numFmtId="164" fontId="11" fillId="0" borderId="1" xfId="2" applyNumberFormat="1" applyFont="1" applyFill="1" applyBorder="1" applyAlignment="1" applyProtection="1">
      <alignment horizontal="center"/>
      <protection locked="0"/>
    </xf>
    <xf numFmtId="42" fontId="0" fillId="0" borderId="1" xfId="0" applyNumberFormat="1" applyFont="1" applyBorder="1" applyAlignment="1">
      <alignment horizontal="center"/>
    </xf>
    <xf numFmtId="42" fontId="11" fillId="0" borderId="1" xfId="2" applyNumberFormat="1" applyFont="1" applyBorder="1" applyAlignment="1" applyProtection="1">
      <alignment horizontal="right"/>
      <protection locked="0"/>
    </xf>
    <xf numFmtId="42" fontId="11" fillId="0" borderId="1" xfId="2" applyNumberFormat="1" applyFont="1" applyFill="1" applyBorder="1" applyAlignment="1" applyProtection="1">
      <alignment horizontal="right"/>
      <protection locked="0"/>
    </xf>
    <xf numFmtId="164" fontId="0" fillId="0" borderId="1" xfId="2" applyNumberFormat="1" applyFont="1" applyBorder="1" applyAlignment="1">
      <alignment horizontal="center"/>
    </xf>
    <xf numFmtId="164" fontId="0" fillId="0" borderId="1" xfId="2" applyNumberFormat="1" applyFont="1" applyBorder="1" applyAlignment="1"/>
    <xf numFmtId="42" fontId="5" fillId="0" borderId="1" xfId="0" applyNumberFormat="1" applyFont="1" applyBorder="1"/>
    <xf numFmtId="42" fontId="12" fillId="0" borderId="1" xfId="2" applyNumberFormat="1" applyFont="1" applyBorder="1" applyAlignment="1" applyProtection="1">
      <alignment horizontal="right"/>
      <protection locked="0"/>
    </xf>
    <xf numFmtId="42" fontId="5" fillId="0" borderId="1" xfId="2" applyNumberFormat="1" applyFont="1" applyFill="1" applyBorder="1" applyAlignment="1" applyProtection="1">
      <alignment horizontal="right"/>
      <protection locked="0"/>
    </xf>
    <xf numFmtId="0" fontId="5" fillId="0" borderId="1" xfId="0" applyFont="1" applyBorder="1" applyAlignment="1">
      <alignment horizontal="center"/>
    </xf>
    <xf numFmtId="164" fontId="11" fillId="0" borderId="1" xfId="2" applyNumberFormat="1" applyFont="1" applyBorder="1" applyAlignment="1" applyProtection="1">
      <alignment horizontal="right"/>
      <protection locked="0"/>
    </xf>
    <xf numFmtId="164" fontId="11" fillId="0" borderId="1" xfId="2" applyNumberFormat="1" applyFont="1" applyFill="1" applyBorder="1" applyAlignment="1" applyProtection="1">
      <alignment horizontal="right"/>
      <protection locked="0"/>
    </xf>
    <xf numFmtId="0" fontId="5" fillId="0" borderId="1" xfId="0" applyFont="1" applyBorder="1"/>
    <xf numFmtId="42" fontId="5" fillId="2" borderId="1" xfId="0" applyNumberFormat="1" applyFont="1" applyFill="1" applyBorder="1" applyAlignment="1">
      <alignment horizontal="center"/>
    </xf>
    <xf numFmtId="42" fontId="12" fillId="0" borderId="1" xfId="0" applyNumberFormat="1" applyFont="1" applyBorder="1"/>
    <xf numFmtId="42" fontId="5" fillId="0" borderId="1" xfId="0" applyNumberFormat="1" applyFont="1" applyBorder="1" applyAlignment="1">
      <alignment horizontal="right"/>
    </xf>
    <xf numFmtId="42" fontId="1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" fontId="9" fillId="0" borderId="1" xfId="0" applyNumberFormat="1" applyFont="1" applyBorder="1" applyAlignment="1" applyProtection="1">
      <alignment horizontal="center"/>
      <protection locked="0"/>
    </xf>
    <xf numFmtId="42" fontId="9" fillId="2" borderId="1" xfId="0" applyNumberFormat="1" applyFont="1" applyFill="1" applyBorder="1" applyAlignment="1">
      <alignment horizontal="center"/>
    </xf>
    <xf numFmtId="0" fontId="11" fillId="2" borderId="27" xfId="0" applyFont="1" applyFill="1" applyBorder="1"/>
    <xf numFmtId="42" fontId="6" fillId="0" borderId="1" xfId="0" applyNumberFormat="1" applyFont="1" applyBorder="1" applyAlignment="1">
      <alignment horizontal="center"/>
    </xf>
    <xf numFmtId="0" fontId="13" fillId="0" borderId="15" xfId="0" applyFont="1" applyBorder="1"/>
    <xf numFmtId="0" fontId="14" fillId="0" borderId="1" xfId="0" applyFont="1" applyBorder="1"/>
    <xf numFmtId="44" fontId="14" fillId="0" borderId="1" xfId="2" applyFont="1" applyFill="1" applyBorder="1" applyAlignment="1" applyProtection="1">
      <alignment horizontal="center"/>
      <protection locked="0"/>
    </xf>
    <xf numFmtId="0" fontId="8" fillId="0" borderId="1" xfId="0" applyFont="1" applyBorder="1"/>
    <xf numFmtId="14" fontId="0" fillId="0" borderId="1" xfId="0" applyNumberFormat="1" applyFont="1" applyBorder="1" applyAlignment="1">
      <alignment horizontal="center"/>
    </xf>
    <xf numFmtId="42" fontId="10" fillId="0" borderId="1" xfId="2" applyNumberFormat="1" applyFont="1" applyBorder="1" applyAlignment="1" applyProtection="1">
      <alignment horizontal="right"/>
      <protection locked="0"/>
    </xf>
    <xf numFmtId="42" fontId="11" fillId="3" borderId="1" xfId="2" applyNumberFormat="1" applyFont="1" applyFill="1" applyBorder="1" applyAlignment="1" applyProtection="1">
      <alignment horizontal="right"/>
      <protection locked="0"/>
    </xf>
    <xf numFmtId="42" fontId="15" fillId="0" borderId="1" xfId="2" applyNumberFormat="1" applyFont="1" applyBorder="1" applyAlignment="1" applyProtection="1">
      <alignment horizontal="right"/>
      <protection locked="0"/>
    </xf>
    <xf numFmtId="42" fontId="5" fillId="3" borderId="1" xfId="2" applyNumberFormat="1" applyFont="1" applyFill="1" applyBorder="1" applyAlignment="1" applyProtection="1">
      <alignment horizontal="right"/>
      <protection locked="0"/>
    </xf>
    <xf numFmtId="0" fontId="9" fillId="0" borderId="1" xfId="0" applyFont="1" applyBorder="1" applyAlignment="1">
      <alignment horizontal="center"/>
    </xf>
    <xf numFmtId="164" fontId="10" fillId="0" borderId="1" xfId="2" applyNumberFormat="1" applyFont="1" applyBorder="1" applyAlignment="1" applyProtection="1">
      <alignment horizontal="right"/>
      <protection locked="0"/>
    </xf>
    <xf numFmtId="44" fontId="11" fillId="3" borderId="1" xfId="2" applyFont="1" applyFill="1" applyBorder="1" applyAlignment="1">
      <alignment horizontal="right"/>
    </xf>
    <xf numFmtId="0" fontId="10" fillId="0" borderId="1" xfId="0" applyFont="1" applyBorder="1"/>
    <xf numFmtId="0" fontId="11" fillId="3" borderId="1" xfId="0" applyFont="1" applyFill="1" applyBorder="1"/>
    <xf numFmtId="0" fontId="9" fillId="0" borderId="1" xfId="0" applyFont="1" applyBorder="1"/>
    <xf numFmtId="42" fontId="15" fillId="0" borderId="1" xfId="0" applyNumberFormat="1" applyFont="1" applyBorder="1"/>
    <xf numFmtId="42" fontId="12" fillId="3" borderId="1" xfId="0" applyNumberFormat="1" applyFont="1" applyFill="1" applyBorder="1"/>
    <xf numFmtId="42" fontId="5" fillId="3" borderId="1" xfId="0" applyNumberFormat="1" applyFont="1" applyFill="1" applyBorder="1"/>
    <xf numFmtId="42" fontId="10" fillId="0" borderId="1" xfId="0" applyNumberFormat="1" applyFont="1" applyBorder="1" applyAlignment="1">
      <alignment horizontal="center"/>
    </xf>
    <xf numFmtId="164" fontId="10" fillId="3" borderId="1" xfId="2" applyNumberFormat="1" applyFont="1" applyFill="1" applyBorder="1" applyAlignment="1" applyProtection="1">
      <alignment horizontal="right"/>
      <protection locked="0"/>
    </xf>
    <xf numFmtId="164" fontId="9" fillId="3" borderId="1" xfId="2" applyNumberFormat="1" applyFont="1" applyFill="1" applyBorder="1" applyAlignment="1" applyProtection="1">
      <alignment horizontal="right"/>
      <protection locked="0"/>
    </xf>
    <xf numFmtId="164" fontId="1" fillId="3" borderId="1" xfId="2" applyNumberFormat="1" applyFont="1" applyFill="1" applyBorder="1"/>
    <xf numFmtId="164" fontId="1" fillId="0" borderId="1" xfId="2" applyNumberFormat="1" applyFont="1" applyBorder="1"/>
    <xf numFmtId="165" fontId="1" fillId="3" borderId="1" xfId="1" applyNumberFormat="1" applyFont="1" applyFill="1" applyBorder="1"/>
    <xf numFmtId="165" fontId="1" fillId="0" borderId="1" xfId="1" applyNumberFormat="1" applyFont="1" applyBorder="1"/>
    <xf numFmtId="164" fontId="16" fillId="3" borderId="1" xfId="2" applyNumberFormat="1" applyFont="1" applyFill="1" applyBorder="1" applyAlignment="1" applyProtection="1">
      <alignment horizontal="right"/>
      <protection locked="0"/>
    </xf>
    <xf numFmtId="43" fontId="16" fillId="3" borderId="1" xfId="1" applyFont="1" applyFill="1" applyBorder="1" applyAlignment="1" applyProtection="1">
      <alignment horizontal="right"/>
      <protection locked="0"/>
    </xf>
    <xf numFmtId="43" fontId="1" fillId="3" borderId="1" xfId="1" applyFont="1" applyFill="1" applyBorder="1"/>
    <xf numFmtId="43" fontId="1" fillId="0" borderId="1" xfId="1" applyFont="1" applyBorder="1"/>
    <xf numFmtId="164" fontId="10" fillId="3" borderId="1" xfId="2" applyNumberFormat="1" applyFont="1" applyFill="1" applyBorder="1" applyAlignment="1">
      <alignment horizontal="right"/>
    </xf>
    <xf numFmtId="164" fontId="9" fillId="3" borderId="1" xfId="2" applyNumberFormat="1" applyFont="1" applyFill="1" applyBorder="1" applyAlignment="1">
      <alignment horizontal="right"/>
    </xf>
    <xf numFmtId="43" fontId="10" fillId="3" borderId="1" xfId="1" applyFont="1" applyFill="1" applyBorder="1" applyAlignment="1" applyProtection="1">
      <alignment horizontal="right"/>
      <protection locked="0"/>
    </xf>
    <xf numFmtId="164" fontId="1" fillId="3" borderId="1" xfId="2" applyNumberFormat="1" applyFont="1" applyFill="1" applyBorder="1" applyAlignment="1" applyProtection="1">
      <alignment horizontal="right"/>
      <protection locked="0"/>
    </xf>
    <xf numFmtId="164" fontId="10" fillId="3" borderId="1" xfId="2" applyNumberFormat="1" applyFont="1" applyFill="1" applyBorder="1" applyProtection="1">
      <protection locked="0"/>
    </xf>
    <xf numFmtId="164" fontId="9" fillId="3" borderId="1" xfId="2" applyNumberFormat="1" applyFont="1" applyFill="1" applyBorder="1" applyProtection="1">
      <protection locked="0"/>
    </xf>
    <xf numFmtId="166" fontId="1" fillId="0" borderId="1" xfId="1" applyNumberFormat="1" applyFont="1" applyBorder="1"/>
    <xf numFmtId="44" fontId="10" fillId="3" borderId="1" xfId="2" applyFont="1" applyFill="1" applyBorder="1" applyAlignment="1" applyProtection="1">
      <alignment horizontal="right"/>
      <protection locked="0"/>
    </xf>
    <xf numFmtId="44" fontId="9" fillId="3" borderId="1" xfId="2" applyFont="1" applyFill="1" applyBorder="1" applyAlignment="1" applyProtection="1">
      <alignment horizontal="right"/>
      <protection locked="0"/>
    </xf>
    <xf numFmtId="164" fontId="10" fillId="0" borderId="1" xfId="2" applyNumberFormat="1" applyFont="1" applyFill="1" applyBorder="1" applyAlignment="1" applyProtection="1">
      <alignment horizontal="right"/>
      <protection locked="0"/>
    </xf>
    <xf numFmtId="164" fontId="9" fillId="0" borderId="1" xfId="2" applyNumberFormat="1" applyFont="1" applyFill="1" applyBorder="1" applyAlignment="1" applyProtection="1">
      <alignment horizontal="right"/>
      <protection locked="0"/>
    </xf>
    <xf numFmtId="164" fontId="1" fillId="0" borderId="1" xfId="2" applyNumberFormat="1" applyFont="1" applyFill="1" applyBorder="1"/>
    <xf numFmtId="43" fontId="9" fillId="3" borderId="1" xfId="1" applyFon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167" fontId="9" fillId="3" borderId="1" xfId="0" applyNumberFormat="1" applyFont="1" applyFill="1" applyBorder="1"/>
    <xf numFmtId="0" fontId="9" fillId="3" borderId="1" xfId="0" applyFont="1" applyFill="1" applyBorder="1"/>
    <xf numFmtId="167" fontId="1" fillId="0" borderId="1" xfId="0" applyNumberFormat="1" applyFont="1" applyBorder="1"/>
    <xf numFmtId="42" fontId="10" fillId="0" borderId="1" xfId="2" applyNumberFormat="1" applyFont="1" applyFill="1" applyBorder="1" applyAlignment="1">
      <alignment horizontal="left"/>
    </xf>
    <xf numFmtId="42" fontId="9" fillId="3" borderId="1" xfId="2" applyNumberFormat="1" applyFont="1" applyFill="1" applyBorder="1" applyAlignment="1">
      <alignment horizontal="left"/>
    </xf>
    <xf numFmtId="164" fontId="10" fillId="0" borderId="1" xfId="0" applyNumberFormat="1" applyFont="1" applyFill="1" applyBorder="1"/>
    <xf numFmtId="164" fontId="10" fillId="0" borderId="1" xfId="2" applyNumberFormat="1" applyFont="1" applyFill="1" applyBorder="1"/>
    <xf numFmtId="0" fontId="10" fillId="3" borderId="1" xfId="0" applyFont="1" applyFill="1" applyBorder="1"/>
    <xf numFmtId="164" fontId="1" fillId="0" borderId="1" xfId="1" applyNumberFormat="1" applyFont="1" applyBorder="1"/>
    <xf numFmtId="42" fontId="10" fillId="3" borderId="1" xfId="2" applyNumberFormat="1" applyFont="1" applyFill="1" applyBorder="1" applyAlignment="1">
      <alignment horizontal="left"/>
    </xf>
    <xf numFmtId="164" fontId="1" fillId="0" borderId="6" xfId="2" applyNumberFormat="1" applyFont="1" applyBorder="1"/>
    <xf numFmtId="42" fontId="9" fillId="0" borderId="1" xfId="2" applyNumberFormat="1" applyFont="1" applyFill="1" applyBorder="1" applyAlignment="1">
      <alignment horizontal="right"/>
    </xf>
    <xf numFmtId="164" fontId="9" fillId="3" borderId="1" xfId="1" applyNumberFormat="1" applyFont="1" applyFill="1" applyBorder="1" applyAlignment="1">
      <alignment horizontal="right"/>
    </xf>
    <xf numFmtId="44" fontId="9" fillId="3" borderId="1" xfId="2" applyFont="1" applyFill="1" applyBorder="1" applyAlignment="1" applyProtection="1">
      <alignment horizontal="center"/>
      <protection locked="0"/>
    </xf>
    <xf numFmtId="165" fontId="9" fillId="3" borderId="6" xfId="1" applyNumberFormat="1" applyFont="1" applyFill="1" applyBorder="1" applyAlignment="1" applyProtection="1">
      <alignment horizontal="center"/>
      <protection locked="0"/>
    </xf>
    <xf numFmtId="164" fontId="9" fillId="3" borderId="1" xfId="1" applyNumberFormat="1" applyFont="1" applyFill="1" applyBorder="1" applyAlignment="1" applyProtection="1">
      <alignment horizontal="center"/>
      <protection locked="0"/>
    </xf>
    <xf numFmtId="164" fontId="9" fillId="3" borderId="1" xfId="2" applyNumberFormat="1" applyFont="1" applyFill="1" applyBorder="1" applyAlignment="1" applyProtection="1">
      <alignment horizontal="center"/>
      <protection locked="0"/>
    </xf>
    <xf numFmtId="164" fontId="10" fillId="0" borderId="1" xfId="1" applyNumberFormat="1" applyFont="1" applyFill="1" applyBorder="1" applyAlignment="1" applyProtection="1">
      <alignment horizontal="center"/>
      <protection locked="0"/>
    </xf>
    <xf numFmtId="164" fontId="10" fillId="0" borderId="1" xfId="2" applyNumberFormat="1" applyFont="1" applyFill="1" applyBorder="1" applyAlignment="1" applyProtection="1">
      <alignment horizontal="center"/>
      <protection locked="0"/>
    </xf>
    <xf numFmtId="42" fontId="9" fillId="3" borderId="1" xfId="2" applyNumberFormat="1" applyFont="1" applyFill="1" applyBorder="1" applyAlignment="1">
      <alignment horizontal="right"/>
    </xf>
    <xf numFmtId="164" fontId="10" fillId="3" borderId="1" xfId="1" applyNumberFormat="1" applyFont="1" applyFill="1" applyBorder="1" applyAlignment="1" applyProtection="1">
      <alignment horizontal="center"/>
      <protection locked="0"/>
    </xf>
    <xf numFmtId="42" fontId="10" fillId="0" borderId="1" xfId="2" applyNumberFormat="1" applyFont="1" applyFill="1" applyBorder="1" applyAlignment="1" applyProtection="1">
      <alignment horizontal="right"/>
      <protection locked="0"/>
    </xf>
    <xf numFmtId="42" fontId="9" fillId="3" borderId="1" xfId="2" applyNumberFormat="1" applyFont="1" applyFill="1" applyBorder="1" applyAlignment="1" applyProtection="1">
      <alignment horizontal="right"/>
      <protection locked="0"/>
    </xf>
    <xf numFmtId="42" fontId="1" fillId="0" borderId="1" xfId="0" applyNumberFormat="1" applyFont="1" applyBorder="1"/>
    <xf numFmtId="164" fontId="10" fillId="3" borderId="1" xfId="2" applyNumberFormat="1" applyFont="1" applyFill="1" applyBorder="1" applyAlignment="1" applyProtection="1">
      <alignment horizontal="center"/>
      <protection locked="0"/>
    </xf>
    <xf numFmtId="164" fontId="1" fillId="3" borderId="1" xfId="1" applyNumberFormat="1" applyFont="1" applyFill="1" applyBorder="1"/>
    <xf numFmtId="42" fontId="10" fillId="3" borderId="1" xfId="2" applyNumberFormat="1" applyFont="1" applyFill="1" applyBorder="1" applyAlignment="1" applyProtection="1">
      <alignment horizontal="right"/>
      <protection locked="0"/>
    </xf>
    <xf numFmtId="164" fontId="9" fillId="3" borderId="1" xfId="1" applyNumberFormat="1" applyFont="1" applyFill="1" applyBorder="1" applyAlignment="1" applyProtection="1">
      <alignment horizontal="right"/>
      <protection locked="0"/>
    </xf>
    <xf numFmtId="165" fontId="9" fillId="3" borderId="6" xfId="1" applyNumberFormat="1" applyFont="1" applyFill="1" applyBorder="1" applyAlignment="1" applyProtection="1">
      <alignment horizontal="right"/>
      <protection locked="0"/>
    </xf>
    <xf numFmtId="164" fontId="10" fillId="3" borderId="1" xfId="1" applyNumberFormat="1" applyFont="1" applyFill="1" applyBorder="1" applyAlignment="1" applyProtection="1">
      <alignment horizontal="right"/>
      <protection locked="0"/>
    </xf>
    <xf numFmtId="42" fontId="9" fillId="0" borderId="1" xfId="2" applyNumberFormat="1" applyFont="1" applyFill="1" applyBorder="1" applyAlignment="1" applyProtection="1">
      <alignment horizontal="right"/>
      <protection locked="0"/>
    </xf>
    <xf numFmtId="42" fontId="9" fillId="0" borderId="1" xfId="0" applyNumberFormat="1" applyFont="1" applyBorder="1"/>
    <xf numFmtId="42" fontId="9" fillId="3" borderId="1" xfId="0" applyNumberFormat="1" applyFont="1" applyFill="1" applyBorder="1"/>
    <xf numFmtId="165" fontId="9" fillId="3" borderId="6" xfId="1" applyNumberFormat="1" applyFont="1" applyFill="1" applyBorder="1"/>
    <xf numFmtId="164" fontId="9" fillId="3" borderId="1" xfId="1" applyNumberFormat="1" applyFont="1" applyFill="1" applyBorder="1"/>
    <xf numFmtId="164" fontId="9" fillId="3" borderId="1" xfId="2" applyNumberFormat="1" applyFont="1" applyFill="1" applyBorder="1"/>
    <xf numFmtId="49" fontId="1" fillId="3" borderId="1" xfId="0" applyNumberFormat="1" applyFont="1" applyFill="1" applyBorder="1"/>
    <xf numFmtId="42" fontId="10" fillId="0" borderId="1" xfId="2" applyNumberFormat="1" applyFont="1" applyFill="1" applyBorder="1" applyAlignment="1">
      <alignment horizontal="right"/>
    </xf>
    <xf numFmtId="164" fontId="9" fillId="0" borderId="1" xfId="2" applyNumberFormat="1" applyFont="1" applyFill="1" applyBorder="1"/>
    <xf numFmtId="164" fontId="10" fillId="3" borderId="1" xfId="2" applyNumberFormat="1" applyFont="1" applyFill="1" applyBorder="1"/>
    <xf numFmtId="42" fontId="1" fillId="0" borderId="1" xfId="2" applyNumberFormat="1" applyFont="1" applyFill="1" applyBorder="1"/>
    <xf numFmtId="42" fontId="9" fillId="3" borderId="1" xfId="2" applyNumberFormat="1" applyFont="1" applyFill="1" applyBorder="1"/>
    <xf numFmtId="42" fontId="10" fillId="3" borderId="1" xfId="2" applyNumberFormat="1" applyFont="1" applyFill="1" applyBorder="1" applyAlignment="1" applyProtection="1">
      <alignment horizontal="center"/>
      <protection locked="0"/>
    </xf>
    <xf numFmtId="42" fontId="9" fillId="3" borderId="1" xfId="2" applyNumberFormat="1" applyFont="1" applyFill="1" applyBorder="1" applyAlignment="1" applyProtection="1">
      <alignment horizontal="center"/>
      <protection locked="0"/>
    </xf>
    <xf numFmtId="43" fontId="9" fillId="3" borderId="6" xfId="1" applyFont="1" applyFill="1" applyBorder="1" applyAlignment="1" applyProtection="1">
      <alignment horizontal="center"/>
      <protection locked="0"/>
    </xf>
    <xf numFmtId="42" fontId="10" fillId="0" borderId="1" xfId="2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Protection="1">
      <protection locked="0"/>
    </xf>
    <xf numFmtId="0" fontId="9" fillId="3" borderId="1" xfId="0" applyFont="1" applyFill="1" applyBorder="1" applyProtection="1">
      <protection locked="0"/>
    </xf>
    <xf numFmtId="43" fontId="9" fillId="3" borderId="6" xfId="1" applyFont="1" applyFill="1" applyBorder="1" applyProtection="1">
      <protection locked="0"/>
    </xf>
    <xf numFmtId="164" fontId="9" fillId="3" borderId="1" xfId="1" applyNumberFormat="1" applyFont="1" applyFill="1" applyBorder="1" applyProtection="1">
      <protection locked="0"/>
    </xf>
    <xf numFmtId="164" fontId="10" fillId="3" borderId="1" xfId="1" applyNumberFormat="1" applyFont="1" applyFill="1" applyBorder="1" applyProtection="1">
      <protection locked="0"/>
    </xf>
    <xf numFmtId="42" fontId="9" fillId="0" borderId="1" xfId="2" applyNumberFormat="1" applyFont="1" applyFill="1" applyBorder="1" applyAlignment="1" applyProtection="1">
      <alignment horizontal="center"/>
      <protection locked="0"/>
    </xf>
    <xf numFmtId="43" fontId="9" fillId="0" borderId="1" xfId="1" applyFont="1" applyBorder="1"/>
    <xf numFmtId="164" fontId="9" fillId="0" borderId="1" xfId="1" applyNumberFormat="1" applyFont="1" applyBorder="1"/>
    <xf numFmtId="164" fontId="9" fillId="0" borderId="1" xfId="2" applyNumberFormat="1" applyFont="1" applyBorder="1"/>
    <xf numFmtId="42" fontId="9" fillId="3" borderId="1" xfId="0" applyNumberFormat="1" applyFont="1" applyFill="1" applyBorder="1" applyAlignment="1">
      <alignment horizontal="right"/>
    </xf>
    <xf numFmtId="49" fontId="10" fillId="0" borderId="3" xfId="0" applyNumberFormat="1" applyFont="1" applyFill="1" applyBorder="1"/>
    <xf numFmtId="49" fontId="9" fillId="0" borderId="5" xfId="0" applyNumberFormat="1" applyFont="1" applyBorder="1"/>
    <xf numFmtId="49" fontId="9" fillId="0" borderId="7" xfId="0" applyNumberFormat="1" applyFont="1" applyBorder="1"/>
    <xf numFmtId="49" fontId="9" fillId="0" borderId="9" xfId="0" applyNumberFormat="1" applyFont="1" applyBorder="1"/>
    <xf numFmtId="49" fontId="10" fillId="0" borderId="11" xfId="0" applyNumberFormat="1" applyFont="1" applyBorder="1"/>
    <xf numFmtId="49" fontId="10" fillId="0" borderId="3" xfId="0" applyNumberFormat="1" applyFont="1" applyBorder="1"/>
    <xf numFmtId="49" fontId="10" fillId="0" borderId="14" xfId="0" applyNumberFormat="1" applyFont="1" applyFill="1" applyBorder="1"/>
    <xf numFmtId="49" fontId="9" fillId="4" borderId="5" xfId="0" applyNumberFormat="1" applyFont="1" applyFill="1" applyBorder="1"/>
    <xf numFmtId="49" fontId="9" fillId="4" borderId="7" xfId="0" applyNumberFormat="1" applyFont="1" applyFill="1" applyBorder="1"/>
    <xf numFmtId="49" fontId="9" fillId="4" borderId="1" xfId="0" applyNumberFormat="1" applyFont="1" applyFill="1" applyBorder="1"/>
    <xf numFmtId="49" fontId="10" fillId="0" borderId="15" xfId="0" applyNumberFormat="1" applyFont="1" applyFill="1" applyBorder="1"/>
    <xf numFmtId="49" fontId="9" fillId="0" borderId="11" xfId="0" applyNumberFormat="1" applyFont="1" applyBorder="1"/>
    <xf numFmtId="49" fontId="9" fillId="0" borderId="3" xfId="0" applyNumberFormat="1" applyFont="1" applyBorder="1"/>
    <xf numFmtId="49" fontId="9" fillId="0" borderId="16" xfId="0" applyNumberFormat="1" applyFont="1" applyBorder="1"/>
    <xf numFmtId="49" fontId="9" fillId="0" borderId="0" xfId="0" applyNumberFormat="1" applyFont="1" applyBorder="1"/>
    <xf numFmtId="49" fontId="9" fillId="0" borderId="23" xfId="0" applyNumberFormat="1" applyFont="1" applyFill="1" applyBorder="1"/>
    <xf numFmtId="49" fontId="9" fillId="3" borderId="5" xfId="0" applyNumberFormat="1" applyFont="1" applyFill="1" applyBorder="1"/>
    <xf numFmtId="49" fontId="9" fillId="0" borderId="15" xfId="0" applyNumberFormat="1" applyFont="1" applyBorder="1"/>
    <xf numFmtId="49" fontId="9" fillId="0" borderId="17" xfId="0" applyNumberFormat="1" applyFont="1" applyBorder="1"/>
    <xf numFmtId="42" fontId="9" fillId="0" borderId="14" xfId="2" applyNumberFormat="1" applyFont="1" applyFill="1" applyBorder="1" applyAlignment="1">
      <alignment horizontal="right"/>
    </xf>
    <xf numFmtId="2" fontId="9" fillId="3" borderId="15" xfId="2" applyNumberFormat="1" applyFont="1" applyFill="1" applyBorder="1" applyAlignment="1">
      <alignment horizontal="left"/>
    </xf>
    <xf numFmtId="49" fontId="10" fillId="0" borderId="1" xfId="0" applyNumberFormat="1" applyFont="1" applyBorder="1"/>
    <xf numFmtId="0" fontId="0" fillId="0" borderId="5" xfId="0" applyFont="1" applyBorder="1"/>
    <xf numFmtId="49" fontId="5" fillId="0" borderId="5" xfId="0" applyNumberFormat="1" applyFont="1" applyBorder="1"/>
    <xf numFmtId="49" fontId="11" fillId="0" borderId="24" xfId="0" applyNumberFormat="1" applyFont="1" applyBorder="1"/>
    <xf numFmtId="49" fontId="11" fillId="0" borderId="3" xfId="0" applyNumberFormat="1" applyFont="1" applyBorder="1"/>
    <xf numFmtId="49" fontId="11" fillId="0" borderId="14" xfId="0" applyNumberFormat="1" applyFont="1" applyBorder="1"/>
    <xf numFmtId="49" fontId="5" fillId="4" borderId="14" xfId="0" applyNumberFormat="1" applyFont="1" applyFill="1" applyBorder="1"/>
    <xf numFmtId="49" fontId="5" fillId="4" borderId="26" xfId="0" applyNumberFormat="1" applyFont="1" applyFill="1" applyBorder="1"/>
    <xf numFmtId="49" fontId="5" fillId="0" borderId="1" xfId="0" applyNumberFormat="1" applyFont="1" applyBorder="1"/>
    <xf numFmtId="2" fontId="5" fillId="0" borderId="1" xfId="0" applyNumberFormat="1" applyFont="1" applyBorder="1"/>
    <xf numFmtId="0" fontId="11" fillId="2" borderId="15" xfId="0" applyFont="1" applyFill="1" applyBorder="1"/>
    <xf numFmtId="0" fontId="6" fillId="0" borderId="1" xfId="0" applyFont="1" applyFill="1" applyBorder="1"/>
    <xf numFmtId="14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/>
    <xf numFmtId="0" fontId="9" fillId="0" borderId="28" xfId="0" applyFont="1" applyBorder="1" applyAlignment="1">
      <alignment horizontal="right"/>
    </xf>
    <xf numFmtId="0" fontId="5" fillId="0" borderId="27" xfId="0" applyFont="1" applyFill="1" applyBorder="1"/>
    <xf numFmtId="0" fontId="5" fillId="0" borderId="15" xfId="0" applyFont="1" applyFill="1" applyBorder="1"/>
    <xf numFmtId="0" fontId="5" fillId="0" borderId="3" xfId="0" applyFont="1" applyBorder="1"/>
    <xf numFmtId="0" fontId="5" fillId="0" borderId="14" xfId="0" applyFont="1" applyBorder="1"/>
    <xf numFmtId="0" fontId="5" fillId="0" borderId="26" xfId="0" applyFont="1" applyBorder="1"/>
    <xf numFmtId="0" fontId="5" fillId="0" borderId="15" xfId="0" applyFont="1" applyBorder="1"/>
    <xf numFmtId="49" fontId="5" fillId="0" borderId="0" xfId="0" applyNumberFormat="1" applyFont="1"/>
    <xf numFmtId="0" fontId="5" fillId="0" borderId="19" xfId="0" applyFont="1" applyBorder="1"/>
    <xf numFmtId="0" fontId="5" fillId="0" borderId="19" xfId="0" applyFont="1" applyFill="1" applyBorder="1"/>
    <xf numFmtId="165" fontId="0" fillId="3" borderId="1" xfId="1" applyNumberFormat="1" applyFont="1" applyFill="1" applyBorder="1"/>
    <xf numFmtId="166" fontId="0" fillId="3" borderId="1" xfId="1" applyNumberFormat="1" applyFont="1" applyFill="1" applyBorder="1"/>
    <xf numFmtId="164" fontId="0" fillId="3" borderId="1" xfId="0" applyNumberFormat="1" applyFill="1" applyBorder="1"/>
    <xf numFmtId="165" fontId="0" fillId="0" borderId="6" xfId="1" applyNumberFormat="1" applyFont="1" applyBorder="1"/>
    <xf numFmtId="165" fontId="0" fillId="3" borderId="6" xfId="1" applyNumberFormat="1" applyFont="1" applyFill="1" applyBorder="1"/>
    <xf numFmtId="43" fontId="0" fillId="0" borderId="6" xfId="1" applyFont="1" applyBorder="1"/>
    <xf numFmtId="0" fontId="11" fillId="0" borderId="1" xfId="0" applyFont="1" applyBorder="1" applyAlignment="1">
      <alignment horizontal="left"/>
    </xf>
    <xf numFmtId="165" fontId="1" fillId="0" borderId="6" xfId="1" applyNumberFormat="1" applyFont="1" applyBorder="1"/>
    <xf numFmtId="3" fontId="6" fillId="0" borderId="1" xfId="0" applyNumberFormat="1" applyFont="1" applyBorder="1"/>
    <xf numFmtId="49" fontId="5" fillId="0" borderId="7" xfId="0" applyNumberFormat="1" applyFont="1" applyBorder="1"/>
    <xf numFmtId="41" fontId="5" fillId="0" borderId="12" xfId="0" applyNumberFormat="1" applyFont="1" applyBorder="1" applyAlignment="1">
      <alignment horizontal="right"/>
    </xf>
    <xf numFmtId="49" fontId="5" fillId="0" borderId="11" xfId="0" applyNumberFormat="1" applyFont="1" applyBorder="1"/>
    <xf numFmtId="49" fontId="5" fillId="0" borderId="22" xfId="0" applyNumberFormat="1" applyFont="1" applyBorder="1"/>
    <xf numFmtId="0" fontId="5" fillId="0" borderId="12" xfId="0" applyFont="1" applyBorder="1" applyAlignment="1">
      <alignment horizontal="right"/>
    </xf>
    <xf numFmtId="42" fontId="5" fillId="0" borderId="1" xfId="2" applyNumberFormat="1" applyFont="1" applyFill="1" applyBorder="1" applyAlignment="1">
      <alignment horizontal="right"/>
    </xf>
    <xf numFmtId="165" fontId="9" fillId="3" borderId="6" xfId="1" applyNumberFormat="1" applyFont="1" applyFill="1" applyBorder="1" applyAlignment="1">
      <alignment horizontal="right"/>
    </xf>
    <xf numFmtId="165" fontId="1" fillId="0" borderId="1" xfId="1" applyNumberFormat="1" applyFont="1" applyFill="1" applyBorder="1"/>
    <xf numFmtId="43" fontId="1" fillId="0" borderId="1" xfId="1" applyFont="1" applyFill="1" applyBorder="1"/>
    <xf numFmtId="3" fontId="0" fillId="0" borderId="1" xfId="0" applyNumberFormat="1" applyBorder="1"/>
    <xf numFmtId="0" fontId="0" fillId="0" borderId="29" xfId="0" applyFill="1" applyBorder="1"/>
    <xf numFmtId="164" fontId="11" fillId="3" borderId="1" xfId="2" applyNumberFormat="1" applyFont="1" applyFill="1" applyBorder="1"/>
    <xf numFmtId="49" fontId="5" fillId="2" borderId="1" xfId="0" applyNumberFormat="1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A5E9C-DCD6-4D33-8957-7CB557C8058B}">
  <dimension ref="A1:H97"/>
  <sheetViews>
    <sheetView tabSelected="1" topLeftCell="A82" workbookViewId="0">
      <selection activeCell="F103" sqref="F103"/>
    </sheetView>
  </sheetViews>
  <sheetFormatPr defaultRowHeight="15" x14ac:dyDescent="0.25"/>
  <cols>
    <col min="1" max="1" width="9" style="31" customWidth="1"/>
    <col min="2" max="2" width="35.140625" customWidth="1"/>
    <col min="3" max="3" width="16.28515625" customWidth="1"/>
    <col min="4" max="4" width="17.7109375" style="24" customWidth="1"/>
    <col min="5" max="5" width="18.140625" customWidth="1"/>
    <col min="6" max="7" width="20.28515625" customWidth="1"/>
    <col min="8" max="8" width="27.85546875" customWidth="1"/>
  </cols>
  <sheetData>
    <row r="1" spans="1:8" x14ac:dyDescent="0.25">
      <c r="A1" s="33"/>
      <c r="B1" s="266" t="s">
        <v>537</v>
      </c>
      <c r="C1" s="32" t="s">
        <v>95</v>
      </c>
      <c r="D1" s="91" t="s">
        <v>0</v>
      </c>
      <c r="E1" s="92" t="s">
        <v>293</v>
      </c>
      <c r="F1" s="92">
        <v>2021</v>
      </c>
      <c r="G1" s="92">
        <v>2022</v>
      </c>
      <c r="H1" s="16" t="s">
        <v>285</v>
      </c>
    </row>
    <row r="2" spans="1:8" x14ac:dyDescent="0.25">
      <c r="A2" s="33"/>
      <c r="B2" s="268" t="s">
        <v>501</v>
      </c>
      <c r="C2" s="32" t="s">
        <v>292</v>
      </c>
      <c r="D2" s="32" t="s">
        <v>93</v>
      </c>
      <c r="E2" s="32" t="s">
        <v>540</v>
      </c>
      <c r="F2" s="32" t="s">
        <v>284</v>
      </c>
      <c r="G2" s="32" t="s">
        <v>93</v>
      </c>
      <c r="H2" s="33"/>
    </row>
    <row r="3" spans="1:8" x14ac:dyDescent="0.25">
      <c r="A3" s="234"/>
      <c r="B3" s="57" t="s">
        <v>1</v>
      </c>
      <c r="C3" s="1"/>
      <c r="D3" s="2"/>
      <c r="E3" s="9"/>
      <c r="F3" s="3"/>
      <c r="G3" s="3"/>
      <c r="H3" s="3"/>
    </row>
    <row r="4" spans="1:8" x14ac:dyDescent="0.25">
      <c r="A4" s="235" t="s">
        <v>2</v>
      </c>
      <c r="B4" s="58" t="s">
        <v>3</v>
      </c>
      <c r="C4" s="154">
        <v>158480</v>
      </c>
      <c r="D4" s="155">
        <v>163058</v>
      </c>
      <c r="E4" s="14">
        <v>158324</v>
      </c>
      <c r="F4" s="156">
        <f>SUM(E4*12/12)</f>
        <v>158324</v>
      </c>
      <c r="G4" s="157">
        <v>164700</v>
      </c>
      <c r="H4" s="3" t="s">
        <v>377</v>
      </c>
    </row>
    <row r="5" spans="1:8" x14ac:dyDescent="0.25">
      <c r="A5" s="236" t="s">
        <v>4</v>
      </c>
      <c r="B5" s="59" t="s">
        <v>5</v>
      </c>
      <c r="C5" s="154">
        <v>3182</v>
      </c>
      <c r="D5" s="155">
        <v>2500</v>
      </c>
      <c r="E5" s="280">
        <v>2841</v>
      </c>
      <c r="F5" s="156">
        <f t="shared" ref="F5:F6" si="0">SUM(E5*12/12)</f>
        <v>2841</v>
      </c>
      <c r="G5" s="159">
        <v>2500</v>
      </c>
      <c r="H5" s="3" t="s">
        <v>428</v>
      </c>
    </row>
    <row r="6" spans="1:8" ht="15.75" thickBot="1" x14ac:dyDescent="0.3">
      <c r="A6" s="236" t="s">
        <v>6</v>
      </c>
      <c r="B6" s="60" t="s">
        <v>7</v>
      </c>
      <c r="C6" s="154">
        <v>61</v>
      </c>
      <c r="D6" s="155"/>
      <c r="E6" s="280">
        <v>244</v>
      </c>
      <c r="F6" s="156">
        <f t="shared" si="0"/>
        <v>244</v>
      </c>
      <c r="G6" s="159">
        <v>300</v>
      </c>
      <c r="H6" s="3" t="s">
        <v>428</v>
      </c>
    </row>
    <row r="7" spans="1:8" ht="16.5" thickTop="1" thickBot="1" x14ac:dyDescent="0.3">
      <c r="A7" s="255"/>
      <c r="B7" s="270" t="s">
        <v>8</v>
      </c>
      <c r="C7" s="155">
        <f>SUM(C4:C6)</f>
        <v>161723</v>
      </c>
      <c r="D7" s="155">
        <f>SUM(D4:D6)</f>
        <v>165558</v>
      </c>
      <c r="E7" s="155">
        <f>SUM(E4:E6)</f>
        <v>161409</v>
      </c>
      <c r="F7" s="155">
        <f>SUM(F4:F6)</f>
        <v>161409</v>
      </c>
      <c r="G7" s="155">
        <f>SUM(G4:G6)</f>
        <v>167500</v>
      </c>
      <c r="H7" s="3"/>
    </row>
    <row r="8" spans="1:8" ht="15.75" thickTop="1" x14ac:dyDescent="0.25">
      <c r="A8" s="255"/>
      <c r="B8" s="62"/>
      <c r="C8" s="160"/>
      <c r="D8" s="160"/>
      <c r="E8" s="161"/>
      <c r="F8" s="161"/>
      <c r="G8" s="161"/>
      <c r="H8" s="3"/>
    </row>
    <row r="9" spans="1:8" x14ac:dyDescent="0.25">
      <c r="A9" s="240"/>
      <c r="B9" s="57" t="s">
        <v>318</v>
      </c>
      <c r="C9" s="154"/>
      <c r="D9" s="155"/>
      <c r="E9" s="10"/>
      <c r="F9" s="162"/>
      <c r="G9" s="163"/>
      <c r="H9" s="3"/>
    </row>
    <row r="10" spans="1:8" x14ac:dyDescent="0.25">
      <c r="A10" s="241" t="s">
        <v>9</v>
      </c>
      <c r="B10" s="63" t="s">
        <v>10</v>
      </c>
      <c r="C10" s="154">
        <v>31757</v>
      </c>
      <c r="D10" s="155">
        <v>40000</v>
      </c>
      <c r="E10" s="280">
        <v>36448</v>
      </c>
      <c r="F10" s="158">
        <f>SUM(E10/12*12)</f>
        <v>36448</v>
      </c>
      <c r="G10" s="159">
        <v>39454</v>
      </c>
      <c r="H10" s="20" t="s">
        <v>513</v>
      </c>
    </row>
    <row r="11" spans="1:8" x14ac:dyDescent="0.25">
      <c r="A11" s="241" t="s">
        <v>11</v>
      </c>
      <c r="B11" s="63" t="s">
        <v>12</v>
      </c>
      <c r="C11" s="154">
        <v>444045</v>
      </c>
      <c r="D11" s="155">
        <v>358000</v>
      </c>
      <c r="E11" s="280">
        <v>426037</v>
      </c>
      <c r="F11" s="158">
        <f t="shared" ref="F11:F12" si="1">SUM(E11/12*12)</f>
        <v>426037</v>
      </c>
      <c r="G11" s="159">
        <v>422350</v>
      </c>
      <c r="H11" s="20" t="s">
        <v>513</v>
      </c>
    </row>
    <row r="12" spans="1:8" x14ac:dyDescent="0.25">
      <c r="A12" s="242" t="s">
        <v>13</v>
      </c>
      <c r="B12" s="64" t="s">
        <v>14</v>
      </c>
      <c r="C12" s="164">
        <v>98807</v>
      </c>
      <c r="D12" s="165">
        <v>81000</v>
      </c>
      <c r="E12" s="280">
        <v>94742</v>
      </c>
      <c r="F12" s="158">
        <f t="shared" si="1"/>
        <v>94742</v>
      </c>
      <c r="G12" s="159">
        <v>95134</v>
      </c>
      <c r="H12" s="20" t="s">
        <v>513</v>
      </c>
    </row>
    <row r="13" spans="1:8" x14ac:dyDescent="0.25">
      <c r="A13" s="255"/>
      <c r="B13" s="51" t="s">
        <v>8</v>
      </c>
      <c r="C13" s="165">
        <f>SUM(C10:C12)</f>
        <v>574609</v>
      </c>
      <c r="D13" s="165">
        <f>SUM(D10:D12)</f>
        <v>479000</v>
      </c>
      <c r="E13" s="165">
        <f>SUM(E10:E12)</f>
        <v>557227</v>
      </c>
      <c r="F13" s="165">
        <f>SUM(F10:F12)</f>
        <v>557227</v>
      </c>
      <c r="G13" s="165">
        <f>SUM(G10:G12)</f>
        <v>556938</v>
      </c>
      <c r="H13" s="3"/>
    </row>
    <row r="14" spans="1:8" x14ac:dyDescent="0.25">
      <c r="A14" s="255"/>
      <c r="B14" s="65"/>
      <c r="C14" s="154"/>
      <c r="D14" s="155"/>
      <c r="E14" s="166"/>
      <c r="F14" s="166"/>
      <c r="G14" s="166"/>
      <c r="H14" s="3"/>
    </row>
    <row r="15" spans="1:8" x14ac:dyDescent="0.25">
      <c r="A15" s="269"/>
      <c r="B15" s="57" t="s">
        <v>317</v>
      </c>
      <c r="C15" s="154"/>
      <c r="D15" s="155"/>
      <c r="E15" s="154"/>
      <c r="F15" s="154"/>
      <c r="G15" s="154"/>
      <c r="H15" s="3"/>
    </row>
    <row r="16" spans="1:8" ht="15.75" thickBot="1" x14ac:dyDescent="0.3">
      <c r="A16" s="243" t="s">
        <v>15</v>
      </c>
      <c r="B16" s="66" t="s">
        <v>16</v>
      </c>
      <c r="C16" s="154">
        <v>40873</v>
      </c>
      <c r="D16" s="155">
        <v>38000</v>
      </c>
      <c r="E16" s="14">
        <v>40654</v>
      </c>
      <c r="F16" s="156">
        <f>SUM(E16/12*12)</f>
        <v>40654</v>
      </c>
      <c r="G16" s="157">
        <v>42000</v>
      </c>
      <c r="H16" s="3" t="s">
        <v>378</v>
      </c>
    </row>
    <row r="17" spans="1:8" ht="16.5" thickTop="1" thickBot="1" x14ac:dyDescent="0.3">
      <c r="A17" s="243"/>
      <c r="B17" s="270" t="s">
        <v>8</v>
      </c>
      <c r="C17" s="154">
        <f>SUM(C16:C16)</f>
        <v>40873</v>
      </c>
      <c r="D17" s="154">
        <f t="shared" ref="D17:G17" si="2">SUM(D16:D16)</f>
        <v>38000</v>
      </c>
      <c r="E17" s="155">
        <f t="shared" ref="E17" si="3">SUM(E16)</f>
        <v>40654</v>
      </c>
      <c r="F17" s="155">
        <f t="shared" si="2"/>
        <v>40654</v>
      </c>
      <c r="G17" s="154">
        <f t="shared" si="2"/>
        <v>42000</v>
      </c>
      <c r="H17" s="3"/>
    </row>
    <row r="18" spans="1:8" ht="15.75" thickTop="1" x14ac:dyDescent="0.25">
      <c r="A18" s="243"/>
      <c r="B18" s="67"/>
      <c r="C18" s="154"/>
      <c r="D18" s="155"/>
      <c r="E18" s="154"/>
      <c r="F18" s="156"/>
      <c r="G18" s="157"/>
      <c r="H18" s="3"/>
    </row>
    <row r="19" spans="1:8" x14ac:dyDescent="0.25">
      <c r="A19" s="243"/>
      <c r="B19" s="68" t="s">
        <v>319</v>
      </c>
      <c r="C19" s="154"/>
      <c r="D19" s="155"/>
      <c r="E19" s="14"/>
      <c r="F19" s="156"/>
      <c r="G19" s="157"/>
      <c r="H19" s="3"/>
    </row>
    <row r="20" spans="1:8" x14ac:dyDescent="0.25">
      <c r="A20" s="243" t="s">
        <v>320</v>
      </c>
      <c r="B20" s="58" t="s">
        <v>74</v>
      </c>
      <c r="C20" s="167">
        <v>500</v>
      </c>
      <c r="D20" s="155">
        <v>500</v>
      </c>
      <c r="E20" s="280">
        <v>250</v>
      </c>
      <c r="F20" s="158">
        <f>SUM(E20/11.9*12)</f>
        <v>252.10084033613447</v>
      </c>
      <c r="G20" s="159">
        <v>500</v>
      </c>
      <c r="H20" s="3" t="s">
        <v>379</v>
      </c>
    </row>
    <row r="21" spans="1:8" x14ac:dyDescent="0.25">
      <c r="A21" s="47" t="s">
        <v>17</v>
      </c>
      <c r="B21" s="58" t="s">
        <v>18</v>
      </c>
      <c r="C21" s="154">
        <v>575</v>
      </c>
      <c r="D21" s="155">
        <v>600</v>
      </c>
      <c r="E21" s="14">
        <v>925</v>
      </c>
      <c r="F21" s="158">
        <f t="shared" ref="F21:F24" si="4">SUM(E21/11.9*12)</f>
        <v>932.77310924369749</v>
      </c>
      <c r="G21" s="157">
        <v>2000</v>
      </c>
      <c r="H21" s="3" t="s">
        <v>380</v>
      </c>
    </row>
    <row r="22" spans="1:8" x14ac:dyDescent="0.25">
      <c r="A22" s="241" t="s">
        <v>19</v>
      </c>
      <c r="B22" s="66" t="s">
        <v>20</v>
      </c>
      <c r="C22" s="154">
        <v>275</v>
      </c>
      <c r="D22" s="155">
        <v>100</v>
      </c>
      <c r="E22" s="280">
        <v>250</v>
      </c>
      <c r="F22" s="158">
        <f t="shared" si="4"/>
        <v>252.10084033613447</v>
      </c>
      <c r="G22" s="159">
        <v>200</v>
      </c>
      <c r="H22" s="3" t="s">
        <v>381</v>
      </c>
    </row>
    <row r="23" spans="1:8" x14ac:dyDescent="0.25">
      <c r="A23" s="235" t="s">
        <v>21</v>
      </c>
      <c r="B23" s="58" t="s">
        <v>22</v>
      </c>
      <c r="C23" s="168">
        <v>500</v>
      </c>
      <c r="D23" s="169">
        <v>1000</v>
      </c>
      <c r="E23" s="281">
        <v>200</v>
      </c>
      <c r="F23" s="158">
        <f t="shared" si="4"/>
        <v>201.68067226890759</v>
      </c>
      <c r="G23" s="170">
        <v>2000</v>
      </c>
      <c r="H23" s="3" t="s">
        <v>382</v>
      </c>
    </row>
    <row r="24" spans="1:8" ht="15.75" thickBot="1" x14ac:dyDescent="0.3">
      <c r="A24" s="237" t="s">
        <v>23</v>
      </c>
      <c r="B24" s="69" t="s">
        <v>24</v>
      </c>
      <c r="C24" s="169"/>
      <c r="D24" s="169">
        <v>0</v>
      </c>
      <c r="E24" s="281">
        <v>500</v>
      </c>
      <c r="F24" s="158">
        <f t="shared" si="4"/>
        <v>504.20168067226894</v>
      </c>
      <c r="G24" s="170">
        <v>500</v>
      </c>
      <c r="H24" s="3" t="s">
        <v>381</v>
      </c>
    </row>
    <row r="25" spans="1:8" ht="16.5" thickTop="1" thickBot="1" x14ac:dyDescent="0.3">
      <c r="A25" s="238"/>
      <c r="B25" s="61" t="s">
        <v>25</v>
      </c>
      <c r="C25" s="169">
        <f>SUM(C20:C24)</f>
        <v>1850</v>
      </c>
      <c r="D25" s="169">
        <f t="shared" ref="D25:F25" si="5">SUM(D20:D24)</f>
        <v>2200</v>
      </c>
      <c r="E25" s="169">
        <f t="shared" ref="E25" si="6">SUM(E20:E24)</f>
        <v>2125</v>
      </c>
      <c r="F25" s="169">
        <f t="shared" si="5"/>
        <v>2142.8571428571431</v>
      </c>
      <c r="G25" s="169">
        <f>SUM(G20:G24)</f>
        <v>5200</v>
      </c>
      <c r="H25" s="3"/>
    </row>
    <row r="26" spans="1:8" ht="15.75" thickTop="1" x14ac:dyDescent="0.25">
      <c r="A26" s="239"/>
      <c r="B26" s="70"/>
      <c r="C26" s="154"/>
      <c r="D26" s="155"/>
      <c r="E26" s="169"/>
      <c r="F26" s="166"/>
      <c r="G26" s="166"/>
      <c r="H26" s="3"/>
    </row>
    <row r="27" spans="1:8" x14ac:dyDescent="0.25">
      <c r="A27" s="244"/>
      <c r="B27" s="71" t="s">
        <v>26</v>
      </c>
      <c r="C27" s="154"/>
      <c r="D27" s="21"/>
      <c r="E27" s="10"/>
      <c r="F27" s="162"/>
      <c r="G27" s="163"/>
      <c r="H27" s="3"/>
    </row>
    <row r="28" spans="1:8" x14ac:dyDescent="0.25">
      <c r="A28" s="235" t="s">
        <v>27</v>
      </c>
      <c r="B28" s="58" t="s">
        <v>28</v>
      </c>
      <c r="C28" s="154">
        <v>1427</v>
      </c>
      <c r="D28" s="155">
        <v>750</v>
      </c>
      <c r="E28" s="280">
        <v>2356</v>
      </c>
      <c r="F28" s="158">
        <f>SUM(E28/12*12)</f>
        <v>2356</v>
      </c>
      <c r="G28" s="159">
        <v>2000</v>
      </c>
      <c r="H28" s="3" t="s">
        <v>524</v>
      </c>
    </row>
    <row r="29" spans="1:8" ht="15.75" thickBot="1" x14ac:dyDescent="0.3">
      <c r="A29" s="235" t="s">
        <v>29</v>
      </c>
      <c r="B29" s="58" t="s">
        <v>30</v>
      </c>
      <c r="C29" s="154">
        <v>2559</v>
      </c>
      <c r="D29" s="155">
        <v>2000</v>
      </c>
      <c r="E29" s="280">
        <v>1037</v>
      </c>
      <c r="F29" s="158">
        <f>SUM(E29/12*12)</f>
        <v>1037</v>
      </c>
      <c r="G29" s="159">
        <v>1500</v>
      </c>
      <c r="H29" s="3" t="s">
        <v>524</v>
      </c>
    </row>
    <row r="30" spans="1:8" ht="16.5" thickTop="1" thickBot="1" x14ac:dyDescent="0.3">
      <c r="A30" s="238"/>
      <c r="B30" s="61" t="s">
        <v>8</v>
      </c>
      <c r="C30" s="155">
        <f>SUM(C28:C29)</f>
        <v>3986</v>
      </c>
      <c r="D30" s="155">
        <f>SUM(D28:D29)</f>
        <v>2750</v>
      </c>
      <c r="E30" s="155">
        <f>SUM(E28:E29)</f>
        <v>3393</v>
      </c>
      <c r="F30" s="155">
        <f>SUM(F28:F29)</f>
        <v>3393</v>
      </c>
      <c r="G30" s="155">
        <f>SUM(G28:G29)</f>
        <v>3500</v>
      </c>
      <c r="H30" s="3"/>
    </row>
    <row r="31" spans="1:8" ht="15.75" thickTop="1" x14ac:dyDescent="0.25">
      <c r="A31" s="239"/>
      <c r="B31" s="72"/>
      <c r="C31" s="154"/>
      <c r="D31" s="155"/>
      <c r="E31" s="166"/>
      <c r="F31" s="166"/>
      <c r="G31" s="166"/>
      <c r="H31" s="3"/>
    </row>
    <row r="32" spans="1:8" x14ac:dyDescent="0.25">
      <c r="A32" s="244"/>
      <c r="B32" s="71" t="s">
        <v>31</v>
      </c>
      <c r="C32" s="154"/>
      <c r="D32" s="155"/>
      <c r="E32" s="154"/>
      <c r="F32" s="154"/>
      <c r="G32" s="154"/>
      <c r="H32" s="3"/>
    </row>
    <row r="33" spans="1:8" x14ac:dyDescent="0.25">
      <c r="A33" s="235" t="s">
        <v>32</v>
      </c>
      <c r="B33" s="73" t="s">
        <v>33</v>
      </c>
      <c r="C33" s="154">
        <v>3442</v>
      </c>
      <c r="D33" s="155">
        <v>5000</v>
      </c>
      <c r="E33" s="280">
        <v>830</v>
      </c>
      <c r="F33" s="158">
        <f>SUM(E33/12*12)</f>
        <v>830</v>
      </c>
      <c r="G33" s="159">
        <v>1000</v>
      </c>
      <c r="H33" s="3"/>
    </row>
    <row r="34" spans="1:8" x14ac:dyDescent="0.25">
      <c r="A34" s="235" t="s">
        <v>34</v>
      </c>
      <c r="B34" s="73" t="s">
        <v>35</v>
      </c>
      <c r="C34" s="154"/>
      <c r="D34" s="155">
        <v>4000</v>
      </c>
      <c r="E34" s="280">
        <v>4000</v>
      </c>
      <c r="F34" s="158">
        <f t="shared" ref="F34:F35" si="7">SUM(E34/12*12)</f>
        <v>4000</v>
      </c>
      <c r="G34" s="159">
        <v>4000</v>
      </c>
      <c r="H34" s="3"/>
    </row>
    <row r="35" spans="1:8" ht="15.75" thickBot="1" x14ac:dyDescent="0.3">
      <c r="A35" s="235" t="s">
        <v>36</v>
      </c>
      <c r="B35" s="73" t="s">
        <v>37</v>
      </c>
      <c r="C35" s="154">
        <v>71769</v>
      </c>
      <c r="D35" s="155">
        <v>69000</v>
      </c>
      <c r="E35" s="280">
        <v>110313</v>
      </c>
      <c r="F35" s="158">
        <f t="shared" si="7"/>
        <v>110313</v>
      </c>
      <c r="G35" s="159">
        <v>107757</v>
      </c>
      <c r="H35" s="20" t="s">
        <v>429</v>
      </c>
    </row>
    <row r="36" spans="1:8" s="31" customFormat="1" ht="16.5" thickTop="1" thickBot="1" x14ac:dyDescent="0.3">
      <c r="A36" s="291"/>
      <c r="B36" s="293" t="s">
        <v>8</v>
      </c>
      <c r="C36" s="106">
        <f>SUM(C33:C35)</f>
        <v>75211</v>
      </c>
      <c r="D36" s="106">
        <f>SUM(D33:D35)</f>
        <v>78000</v>
      </c>
      <c r="E36" s="155">
        <f>SUM(E33:E35)</f>
        <v>115143</v>
      </c>
      <c r="F36" s="106">
        <f>SUM(F33:F35)</f>
        <v>115143</v>
      </c>
      <c r="G36" s="106">
        <f>SUM(G33:G35)</f>
        <v>112757</v>
      </c>
      <c r="H36" s="33"/>
    </row>
    <row r="37" spans="1:8" ht="15.75" thickTop="1" x14ac:dyDescent="0.25">
      <c r="A37" s="246"/>
      <c r="B37" s="72"/>
      <c r="C37" s="171"/>
      <c r="D37" s="172"/>
      <c r="E37" s="166"/>
      <c r="F37" s="166"/>
      <c r="G37" s="166"/>
      <c r="H37" s="3"/>
    </row>
    <row r="38" spans="1:8" x14ac:dyDescent="0.25">
      <c r="A38" s="240"/>
      <c r="B38" s="57" t="s">
        <v>321</v>
      </c>
      <c r="C38" s="154"/>
      <c r="D38" s="155"/>
      <c r="E38" s="154"/>
      <c r="F38" s="154"/>
      <c r="G38" s="154"/>
      <c r="H38" s="3"/>
    </row>
    <row r="39" spans="1:8" ht="15.75" thickBot="1" x14ac:dyDescent="0.3">
      <c r="A39" s="247" t="s">
        <v>38</v>
      </c>
      <c r="B39" s="74" t="s">
        <v>39</v>
      </c>
      <c r="C39" s="173"/>
      <c r="D39" s="174">
        <v>0</v>
      </c>
      <c r="E39" s="154">
        <v>144810</v>
      </c>
      <c r="F39" s="154">
        <v>144810</v>
      </c>
      <c r="G39" s="173">
        <v>269810</v>
      </c>
      <c r="H39" s="3" t="s">
        <v>504</v>
      </c>
    </row>
    <row r="40" spans="1:8" s="31" customFormat="1" ht="16.5" thickTop="1" thickBot="1" x14ac:dyDescent="0.3">
      <c r="A40" s="292"/>
      <c r="B40" s="290" t="s">
        <v>8</v>
      </c>
      <c r="C40" s="124">
        <f>SUM(C39:C39)</f>
        <v>0</v>
      </c>
      <c r="D40" s="107">
        <f t="shared" ref="D40:G40" si="8">SUM(D39:D39)</f>
        <v>0</v>
      </c>
      <c r="E40" s="155">
        <f t="shared" ref="E40" si="9">SUM(E39)</f>
        <v>144810</v>
      </c>
      <c r="F40" s="124">
        <f t="shared" si="8"/>
        <v>144810</v>
      </c>
      <c r="G40" s="124">
        <f t="shared" si="8"/>
        <v>269810</v>
      </c>
      <c r="H40" s="33"/>
    </row>
    <row r="41" spans="1:8" ht="15.75" thickTop="1" x14ac:dyDescent="0.25">
      <c r="A41" s="248"/>
      <c r="B41" s="74"/>
      <c r="C41" s="173"/>
      <c r="D41" s="174"/>
      <c r="E41" s="154"/>
      <c r="F41" s="154"/>
      <c r="G41" s="173"/>
      <c r="H41" s="3"/>
    </row>
    <row r="42" spans="1:8" x14ac:dyDescent="0.25">
      <c r="A42" s="249"/>
      <c r="B42" s="76" t="s">
        <v>322</v>
      </c>
      <c r="C42" s="173"/>
      <c r="D42" s="174"/>
      <c r="E42" s="154"/>
      <c r="F42" s="154"/>
      <c r="G42" s="173"/>
      <c r="H42" s="3"/>
    </row>
    <row r="43" spans="1:8" x14ac:dyDescent="0.25">
      <c r="A43" s="47" t="s">
        <v>40</v>
      </c>
      <c r="B43" s="74" t="s">
        <v>41</v>
      </c>
      <c r="C43" s="173"/>
      <c r="D43" s="174">
        <v>0</v>
      </c>
      <c r="E43" s="154">
        <v>0</v>
      </c>
      <c r="F43" s="154"/>
      <c r="G43" s="173"/>
      <c r="H43" s="3"/>
    </row>
    <row r="44" spans="1:8" x14ac:dyDescent="0.25">
      <c r="A44" s="235" t="s">
        <v>42</v>
      </c>
      <c r="B44" s="77" t="s">
        <v>43</v>
      </c>
      <c r="C44" s="154"/>
      <c r="D44" s="155">
        <v>1500</v>
      </c>
      <c r="E44" s="14">
        <v>1605</v>
      </c>
      <c r="F44" s="156">
        <v>1605</v>
      </c>
      <c r="G44" s="157">
        <v>1800</v>
      </c>
      <c r="H44" s="3" t="s">
        <v>383</v>
      </c>
    </row>
    <row r="45" spans="1:8" x14ac:dyDescent="0.25">
      <c r="A45" s="250" t="s">
        <v>44</v>
      </c>
      <c r="B45" s="78" t="s">
        <v>45</v>
      </c>
      <c r="C45" s="154">
        <v>40307</v>
      </c>
      <c r="D45" s="155">
        <v>111000</v>
      </c>
      <c r="E45" s="14">
        <v>110856</v>
      </c>
      <c r="F45" s="156">
        <v>110856</v>
      </c>
      <c r="G45" s="157">
        <v>0</v>
      </c>
      <c r="H45" s="3" t="s">
        <v>384</v>
      </c>
    </row>
    <row r="46" spans="1:8" x14ac:dyDescent="0.25">
      <c r="A46" s="250" t="s">
        <v>398</v>
      </c>
      <c r="B46" s="78" t="s">
        <v>399</v>
      </c>
      <c r="C46" s="154">
        <v>0</v>
      </c>
      <c r="D46" s="155">
        <v>0</v>
      </c>
      <c r="E46" s="14">
        <v>0</v>
      </c>
      <c r="F46" s="156"/>
      <c r="G46" s="157">
        <v>100546</v>
      </c>
      <c r="H46" s="3" t="s">
        <v>499</v>
      </c>
    </row>
    <row r="47" spans="1:8" x14ac:dyDescent="0.25">
      <c r="A47" s="241" t="s">
        <v>46</v>
      </c>
      <c r="B47" s="79" t="s">
        <v>47</v>
      </c>
      <c r="C47" s="154">
        <v>771</v>
      </c>
      <c r="D47" s="155">
        <v>800</v>
      </c>
      <c r="E47" s="14">
        <v>768</v>
      </c>
      <c r="F47" s="156">
        <v>768</v>
      </c>
      <c r="G47" s="157">
        <v>800</v>
      </c>
      <c r="H47" s="3" t="s">
        <v>430</v>
      </c>
    </row>
    <row r="48" spans="1:8" x14ac:dyDescent="0.25">
      <c r="A48" s="235" t="s">
        <v>48</v>
      </c>
      <c r="B48" s="79" t="s">
        <v>49</v>
      </c>
      <c r="C48" s="154">
        <v>9326</v>
      </c>
      <c r="D48" s="155">
        <v>1000</v>
      </c>
      <c r="E48" s="14">
        <v>9996</v>
      </c>
      <c r="F48" s="156">
        <v>9996</v>
      </c>
      <c r="G48" s="157">
        <v>10000</v>
      </c>
      <c r="H48" s="3" t="s">
        <v>385</v>
      </c>
    </row>
    <row r="49" spans="1:8" x14ac:dyDescent="0.25">
      <c r="A49" s="235" t="s">
        <v>50</v>
      </c>
      <c r="B49" s="79" t="s">
        <v>51</v>
      </c>
      <c r="C49" s="154">
        <v>20561</v>
      </c>
      <c r="D49" s="155">
        <v>20000</v>
      </c>
      <c r="E49" s="14">
        <v>18690</v>
      </c>
      <c r="F49" s="156">
        <v>18690</v>
      </c>
      <c r="G49" s="157">
        <v>18690</v>
      </c>
      <c r="H49" s="3" t="s">
        <v>386</v>
      </c>
    </row>
    <row r="50" spans="1:8" ht="15.75" thickBot="1" x14ac:dyDescent="0.3">
      <c r="A50" s="235" t="s">
        <v>52</v>
      </c>
      <c r="B50" s="79" t="s">
        <v>53</v>
      </c>
      <c r="C50" s="154">
        <v>155029</v>
      </c>
      <c r="D50" s="174">
        <v>90000</v>
      </c>
      <c r="E50" s="14">
        <v>102818</v>
      </c>
      <c r="F50" s="156">
        <v>102818</v>
      </c>
      <c r="G50" s="175">
        <f>SUM(F50*1.4)</f>
        <v>143945.19999999998</v>
      </c>
      <c r="H50" s="3" t="s">
        <v>525</v>
      </c>
    </row>
    <row r="51" spans="1:8" s="31" customFormat="1" ht="16.5" thickTop="1" thickBot="1" x14ac:dyDescent="0.3">
      <c r="A51" s="291"/>
      <c r="B51" s="290" t="s">
        <v>8</v>
      </c>
      <c r="C51" s="108">
        <f>SUM(C43:C50)</f>
        <v>225994</v>
      </c>
      <c r="D51" s="108">
        <f t="shared" ref="D51:G51" si="10">SUM(D43:D50)</f>
        <v>224300</v>
      </c>
      <c r="E51" s="165">
        <f t="shared" ref="E51" si="11">SUM(E43:E50)</f>
        <v>244733</v>
      </c>
      <c r="F51" s="108">
        <f t="shared" si="10"/>
        <v>244733</v>
      </c>
      <c r="G51" s="108">
        <f t="shared" si="10"/>
        <v>275781.19999999995</v>
      </c>
      <c r="H51" s="33"/>
    </row>
    <row r="52" spans="1:8" ht="15.75" thickTop="1" x14ac:dyDescent="0.25">
      <c r="A52" s="246"/>
      <c r="B52" s="62"/>
      <c r="C52" s="155"/>
      <c r="D52" s="155"/>
      <c r="E52" s="176"/>
      <c r="F52" s="176"/>
      <c r="G52" s="176"/>
      <c r="H52" s="3"/>
    </row>
    <row r="53" spans="1:8" x14ac:dyDescent="0.25">
      <c r="A53" s="244"/>
      <c r="B53" s="57" t="s">
        <v>323</v>
      </c>
      <c r="C53" s="177"/>
      <c r="D53" s="22"/>
      <c r="E53" s="9"/>
      <c r="F53" s="177"/>
      <c r="G53" s="177"/>
      <c r="H53" s="3"/>
    </row>
    <row r="54" spans="1:8" x14ac:dyDescent="0.25">
      <c r="A54" s="235" t="s">
        <v>54</v>
      </c>
      <c r="B54" s="58" t="s">
        <v>55</v>
      </c>
      <c r="C54" s="154">
        <v>3696</v>
      </c>
      <c r="D54" s="155">
        <v>6000</v>
      </c>
      <c r="E54" s="280">
        <v>5900</v>
      </c>
      <c r="F54" s="158">
        <f>SUM(E54/12*12)</f>
        <v>5900</v>
      </c>
      <c r="G54" s="296">
        <v>15000</v>
      </c>
      <c r="H54" s="3" t="s">
        <v>512</v>
      </c>
    </row>
    <row r="55" spans="1:8" x14ac:dyDescent="0.25">
      <c r="A55" s="241" t="s">
        <v>58</v>
      </c>
      <c r="B55" s="66" t="s">
        <v>59</v>
      </c>
      <c r="C55" s="154">
        <v>14669</v>
      </c>
      <c r="D55" s="155">
        <v>8000</v>
      </c>
      <c r="E55" s="280">
        <v>118999</v>
      </c>
      <c r="F55" s="158">
        <f>SUM(E55/12*12)</f>
        <v>118999</v>
      </c>
      <c r="G55" s="296">
        <v>84000</v>
      </c>
      <c r="H55" s="3" t="s">
        <v>526</v>
      </c>
    </row>
    <row r="56" spans="1:8" x14ac:dyDescent="0.25">
      <c r="A56" s="235" t="s">
        <v>56</v>
      </c>
      <c r="B56" s="58" t="s">
        <v>57</v>
      </c>
      <c r="C56" s="154">
        <v>1700</v>
      </c>
      <c r="D56" s="155">
        <v>1300</v>
      </c>
      <c r="E56" s="10"/>
      <c r="F56" s="158">
        <f t="shared" ref="F56:F59" si="12">SUM(E56/10*12)</f>
        <v>0</v>
      </c>
      <c r="G56" s="159">
        <v>1800</v>
      </c>
      <c r="H56" s="3" t="s">
        <v>387</v>
      </c>
    </row>
    <row r="57" spans="1:8" x14ac:dyDescent="0.25">
      <c r="A57" s="241" t="s">
        <v>60</v>
      </c>
      <c r="B57" s="66" t="s">
        <v>61</v>
      </c>
      <c r="C57" s="154">
        <v>3600</v>
      </c>
      <c r="D57" s="155">
        <v>500</v>
      </c>
      <c r="E57" s="280">
        <v>15000</v>
      </c>
      <c r="F57" s="158">
        <f>SUM(E57/12*12)</f>
        <v>15000</v>
      </c>
      <c r="G57" s="296">
        <v>30000</v>
      </c>
      <c r="H57" s="3" t="s">
        <v>527</v>
      </c>
    </row>
    <row r="58" spans="1:8" x14ac:dyDescent="0.25">
      <c r="A58" s="251" t="s">
        <v>62</v>
      </c>
      <c r="B58" s="58" t="s">
        <v>63</v>
      </c>
      <c r="C58" s="154">
        <v>0</v>
      </c>
      <c r="D58" s="155">
        <v>150000</v>
      </c>
      <c r="E58" s="280">
        <v>59950</v>
      </c>
      <c r="F58" s="158">
        <v>59950</v>
      </c>
      <c r="G58" s="296">
        <v>44000</v>
      </c>
      <c r="H58" s="3" t="s">
        <v>512</v>
      </c>
    </row>
    <row r="59" spans="1:8" x14ac:dyDescent="0.25">
      <c r="A59" s="241" t="s">
        <v>64</v>
      </c>
      <c r="B59" s="66" t="s">
        <v>65</v>
      </c>
      <c r="C59" s="154">
        <v>0</v>
      </c>
      <c r="D59" s="155">
        <v>0</v>
      </c>
      <c r="E59" s="10"/>
      <c r="F59" s="158">
        <f t="shared" si="12"/>
        <v>0</v>
      </c>
      <c r="G59" s="297">
        <v>0</v>
      </c>
      <c r="H59" s="3"/>
    </row>
    <row r="60" spans="1:8" ht="15.75" thickBot="1" x14ac:dyDescent="0.3">
      <c r="A60" s="235" t="s">
        <v>66</v>
      </c>
      <c r="B60" s="66" t="s">
        <v>67</v>
      </c>
      <c r="C60" s="154">
        <v>3075</v>
      </c>
      <c r="D60" s="155">
        <v>2200</v>
      </c>
      <c r="E60" s="280">
        <v>2925</v>
      </c>
      <c r="F60" s="158">
        <f>SUM(E60/12*12)</f>
        <v>2925</v>
      </c>
      <c r="G60" s="159">
        <v>4000</v>
      </c>
      <c r="H60" s="3" t="s">
        <v>388</v>
      </c>
    </row>
    <row r="61" spans="1:8" s="31" customFormat="1" ht="16.5" thickTop="1" thickBot="1" x14ac:dyDescent="0.3">
      <c r="A61" s="289"/>
      <c r="B61" s="290" t="s">
        <v>8</v>
      </c>
      <c r="C61" s="104">
        <f>SUM(C54:C60)</f>
        <v>26740</v>
      </c>
      <c r="D61" s="106">
        <f t="shared" ref="D61:G61" si="13">SUM(D54:D60)</f>
        <v>168000</v>
      </c>
      <c r="E61" s="154">
        <f t="shared" ref="E61" si="14">SUM(E54:E60)</f>
        <v>202774</v>
      </c>
      <c r="F61" s="104">
        <f t="shared" si="13"/>
        <v>202774</v>
      </c>
      <c r="G61" s="104">
        <f t="shared" si="13"/>
        <v>178800</v>
      </c>
      <c r="H61" s="33"/>
    </row>
    <row r="62" spans="1:8" ht="15.75" thickTop="1" x14ac:dyDescent="0.25">
      <c r="A62" s="248"/>
      <c r="B62" s="80"/>
      <c r="C62" s="154"/>
      <c r="D62" s="155"/>
      <c r="E62" s="280"/>
      <c r="F62" s="154"/>
      <c r="G62" s="154"/>
      <c r="H62" s="3"/>
    </row>
    <row r="63" spans="1:8" x14ac:dyDescent="0.25">
      <c r="A63" s="248"/>
      <c r="B63" s="68" t="s">
        <v>324</v>
      </c>
      <c r="C63" s="154"/>
      <c r="D63" s="155"/>
      <c r="E63" s="280"/>
      <c r="F63" s="158"/>
      <c r="G63" s="163"/>
      <c r="H63" s="3"/>
    </row>
    <row r="64" spans="1:8" x14ac:dyDescent="0.25">
      <c r="A64" s="47" t="s">
        <v>68</v>
      </c>
      <c r="B64" s="58" t="s">
        <v>69</v>
      </c>
      <c r="C64" s="154">
        <v>23228</v>
      </c>
      <c r="D64" s="155">
        <v>12000</v>
      </c>
      <c r="E64" s="280">
        <v>100637</v>
      </c>
      <c r="F64" s="158">
        <f>SUM(E64/12*12)</f>
        <v>100637</v>
      </c>
      <c r="G64" s="296">
        <v>96000</v>
      </c>
      <c r="H64" s="3" t="s">
        <v>514</v>
      </c>
    </row>
    <row r="65" spans="1:8" x14ac:dyDescent="0.25">
      <c r="A65" s="235" t="s">
        <v>70</v>
      </c>
      <c r="B65" s="66" t="s">
        <v>71</v>
      </c>
      <c r="C65" s="154">
        <v>2200</v>
      </c>
      <c r="D65" s="155">
        <v>2500</v>
      </c>
      <c r="E65" s="280">
        <v>12950</v>
      </c>
      <c r="F65" s="158">
        <f t="shared" ref="F65:F66" si="15">SUM(E65/12*12)</f>
        <v>12950</v>
      </c>
      <c r="G65" s="159">
        <v>10000</v>
      </c>
      <c r="H65" s="3" t="s">
        <v>389</v>
      </c>
    </row>
    <row r="66" spans="1:8" ht="15.75" thickBot="1" x14ac:dyDescent="0.3">
      <c r="A66" s="235" t="s">
        <v>72</v>
      </c>
      <c r="B66" s="58" t="s">
        <v>73</v>
      </c>
      <c r="C66" s="154">
        <v>4970</v>
      </c>
      <c r="D66" s="155">
        <v>3000</v>
      </c>
      <c r="E66" s="280">
        <v>3420</v>
      </c>
      <c r="F66" s="158">
        <f t="shared" si="15"/>
        <v>3420</v>
      </c>
      <c r="G66" s="159">
        <v>3000</v>
      </c>
      <c r="H66" s="3" t="s">
        <v>523</v>
      </c>
    </row>
    <row r="67" spans="1:8" ht="16.5" thickTop="1" thickBot="1" x14ac:dyDescent="0.3">
      <c r="A67" s="235"/>
      <c r="B67" s="75" t="s">
        <v>8</v>
      </c>
      <c r="C67" s="167">
        <f>SUM(C64:C66)</f>
        <v>30398</v>
      </c>
      <c r="D67" s="23">
        <f t="shared" ref="D67:G67" si="16">SUM(D64:D66)</f>
        <v>17500</v>
      </c>
      <c r="E67" s="154">
        <f t="shared" ref="E67" si="17">SUM(E64:E66)</f>
        <v>117007</v>
      </c>
      <c r="F67" s="167">
        <f t="shared" si="16"/>
        <v>117007</v>
      </c>
      <c r="G67" s="167">
        <f t="shared" si="16"/>
        <v>109000</v>
      </c>
      <c r="H67" s="3"/>
    </row>
    <row r="68" spans="1:8" ht="15.75" thickTop="1" x14ac:dyDescent="0.25">
      <c r="A68" s="235"/>
      <c r="B68" s="80"/>
      <c r="C68" s="167"/>
      <c r="D68" s="23"/>
      <c r="E68" s="280"/>
      <c r="F68" s="167"/>
      <c r="G68" s="167"/>
      <c r="H68" s="3"/>
    </row>
    <row r="69" spans="1:8" x14ac:dyDescent="0.25">
      <c r="A69" s="235"/>
      <c r="B69" s="81" t="s">
        <v>325</v>
      </c>
      <c r="C69" s="167"/>
      <c r="D69" s="155"/>
      <c r="E69" s="280"/>
      <c r="F69" s="158"/>
      <c r="G69" s="159"/>
      <c r="H69" s="3"/>
    </row>
    <row r="70" spans="1:8" ht="15.75" thickBot="1" x14ac:dyDescent="0.3">
      <c r="A70" s="235" t="s">
        <v>75</v>
      </c>
      <c r="B70" s="66" t="s">
        <v>313</v>
      </c>
      <c r="C70" s="154">
        <v>34991</v>
      </c>
      <c r="D70" s="155">
        <v>500</v>
      </c>
      <c r="E70" s="280">
        <v>44792</v>
      </c>
      <c r="F70" s="158">
        <v>44792</v>
      </c>
      <c r="G70" s="159">
        <v>5000</v>
      </c>
      <c r="H70" s="3" t="s">
        <v>431</v>
      </c>
    </row>
    <row r="71" spans="1:8" ht="16.5" thickTop="1" thickBot="1" x14ac:dyDescent="0.3">
      <c r="A71" s="235"/>
      <c r="B71" s="75" t="s">
        <v>8</v>
      </c>
      <c r="C71" s="154">
        <f>SUM(C70:C70)</f>
        <v>34991</v>
      </c>
      <c r="D71" s="155">
        <f t="shared" ref="D71:G71" si="18">SUM(D70:D70)</f>
        <v>500</v>
      </c>
      <c r="E71" s="154">
        <f t="shared" ref="E71" si="19">SUM(E70)</f>
        <v>44792</v>
      </c>
      <c r="F71" s="154">
        <f t="shared" si="18"/>
        <v>44792</v>
      </c>
      <c r="G71" s="154">
        <f t="shared" si="18"/>
        <v>5000</v>
      </c>
      <c r="H71" s="3"/>
    </row>
    <row r="72" spans="1:8" ht="15.75" thickTop="1" x14ac:dyDescent="0.25">
      <c r="A72" s="235"/>
      <c r="B72" s="80"/>
      <c r="C72" s="154"/>
      <c r="D72" s="155"/>
      <c r="E72" s="280"/>
      <c r="F72" s="154"/>
      <c r="G72" s="154"/>
      <c r="H72" s="3"/>
    </row>
    <row r="73" spans="1:8" x14ac:dyDescent="0.25">
      <c r="A73" s="235"/>
      <c r="B73" s="81" t="s">
        <v>326</v>
      </c>
      <c r="C73" s="154"/>
      <c r="D73" s="155"/>
      <c r="E73" s="280"/>
      <c r="F73" s="158"/>
      <c r="G73" s="159"/>
      <c r="H73" s="3"/>
    </row>
    <row r="74" spans="1:8" ht="15.75" thickBot="1" x14ac:dyDescent="0.3">
      <c r="A74" s="235" t="s">
        <v>76</v>
      </c>
      <c r="B74" s="66" t="s">
        <v>77</v>
      </c>
      <c r="C74" s="154">
        <v>869</v>
      </c>
      <c r="D74" s="155">
        <v>300</v>
      </c>
      <c r="E74" s="280">
        <v>844</v>
      </c>
      <c r="F74" s="158">
        <v>844</v>
      </c>
      <c r="G74" s="159">
        <v>1000</v>
      </c>
      <c r="H74" s="3" t="s">
        <v>390</v>
      </c>
    </row>
    <row r="75" spans="1:8" ht="16.5" thickTop="1" thickBot="1" x14ac:dyDescent="0.3">
      <c r="A75" s="236"/>
      <c r="B75" s="75" t="s">
        <v>8</v>
      </c>
      <c r="C75" s="154">
        <f>SUM(C74:C74)</f>
        <v>869</v>
      </c>
      <c r="D75" s="155">
        <f t="shared" ref="D75:G75" si="20">SUM(D74:D74)</f>
        <v>300</v>
      </c>
      <c r="E75" s="154">
        <f t="shared" ref="E75" si="21">SUM(E74)</f>
        <v>844</v>
      </c>
      <c r="F75" s="154">
        <f t="shared" si="20"/>
        <v>844</v>
      </c>
      <c r="G75" s="154">
        <f t="shared" si="20"/>
        <v>1000</v>
      </c>
      <c r="H75" s="3"/>
    </row>
    <row r="76" spans="1:8" ht="15.75" thickTop="1" x14ac:dyDescent="0.25">
      <c r="A76" s="236"/>
      <c r="B76" s="80"/>
      <c r="C76" s="154"/>
      <c r="D76" s="155"/>
      <c r="E76" s="280"/>
      <c r="F76" s="154"/>
      <c r="G76" s="154"/>
      <c r="H76" s="3"/>
    </row>
    <row r="77" spans="1:8" x14ac:dyDescent="0.25">
      <c r="A77" s="236"/>
      <c r="B77" s="82" t="s">
        <v>327</v>
      </c>
      <c r="C77" s="154"/>
      <c r="D77" s="155"/>
      <c r="E77" s="280"/>
      <c r="F77" s="158"/>
      <c r="G77" s="159"/>
      <c r="H77" s="3"/>
    </row>
    <row r="78" spans="1:8" ht="15.75" thickBot="1" x14ac:dyDescent="0.3">
      <c r="A78" s="236" t="s">
        <v>78</v>
      </c>
      <c r="B78" s="83" t="s">
        <v>79</v>
      </c>
      <c r="C78" s="164">
        <v>450</v>
      </c>
      <c r="D78" s="155">
        <v>1000</v>
      </c>
      <c r="E78" s="280">
        <v>1500</v>
      </c>
      <c r="F78" s="158">
        <v>1500</v>
      </c>
      <c r="G78" s="159">
        <v>1800</v>
      </c>
      <c r="H78" s="3" t="s">
        <v>391</v>
      </c>
    </row>
    <row r="79" spans="1:8" ht="15.75" thickTop="1" x14ac:dyDescent="0.25">
      <c r="A79" s="252"/>
      <c r="B79" s="84" t="s">
        <v>8</v>
      </c>
      <c r="C79" s="165">
        <f>SUM(C78:C78)</f>
        <v>450</v>
      </c>
      <c r="D79" s="165">
        <f t="shared" ref="D79:G79" si="22">SUM(D78:D78)</f>
        <v>1000</v>
      </c>
      <c r="E79" s="165">
        <f t="shared" ref="E79" si="23">SUM(E78)</f>
        <v>1500</v>
      </c>
      <c r="F79" s="165">
        <f t="shared" si="22"/>
        <v>1500</v>
      </c>
      <c r="G79" s="165">
        <f t="shared" si="22"/>
        <v>1800</v>
      </c>
      <c r="H79" s="3"/>
    </row>
    <row r="80" spans="1:8" x14ac:dyDescent="0.25">
      <c r="A80" s="47"/>
      <c r="B80" s="85"/>
      <c r="C80" s="155"/>
      <c r="D80" s="155"/>
      <c r="E80" s="176"/>
      <c r="F80" s="176"/>
      <c r="G80" s="176"/>
      <c r="H80" s="3"/>
    </row>
    <row r="81" spans="1:8" x14ac:dyDescent="0.25">
      <c r="A81" s="253"/>
      <c r="B81" s="57" t="s">
        <v>328</v>
      </c>
      <c r="C81" s="155"/>
      <c r="D81" s="155"/>
      <c r="E81" s="155"/>
      <c r="F81" s="155"/>
      <c r="G81" s="155"/>
      <c r="H81" s="3"/>
    </row>
    <row r="82" spans="1:8" ht="15.75" thickBot="1" x14ac:dyDescent="0.3">
      <c r="A82" s="254">
        <v>383.49</v>
      </c>
      <c r="B82" s="86" t="s">
        <v>80</v>
      </c>
      <c r="C82" s="154">
        <v>6350</v>
      </c>
      <c r="D82" s="155">
        <v>0</v>
      </c>
      <c r="E82" s="280"/>
      <c r="F82" s="158"/>
      <c r="G82" s="159">
        <v>0</v>
      </c>
      <c r="H82" s="3" t="s">
        <v>507</v>
      </c>
    </row>
    <row r="83" spans="1:8" ht="15.75" thickTop="1" x14ac:dyDescent="0.25">
      <c r="A83" s="238"/>
      <c r="B83" s="84" t="s">
        <v>8</v>
      </c>
      <c r="C83" s="155">
        <f>SUM(C82:C82)</f>
        <v>6350</v>
      </c>
      <c r="D83" s="155">
        <f t="shared" ref="D83:G83" si="24">SUM(D82:D82)</f>
        <v>0</v>
      </c>
      <c r="E83" s="282">
        <f t="shared" ref="E83" si="25">SUM(E82)</f>
        <v>0</v>
      </c>
      <c r="F83" s="155">
        <f t="shared" si="24"/>
        <v>0</v>
      </c>
      <c r="G83" s="155">
        <f t="shared" si="24"/>
        <v>0</v>
      </c>
      <c r="H83" s="3"/>
    </row>
    <row r="84" spans="1:8" x14ac:dyDescent="0.25">
      <c r="A84" s="255"/>
      <c r="B84" s="87"/>
      <c r="C84" s="154"/>
      <c r="D84" s="155"/>
      <c r="E84" s="166"/>
      <c r="F84" s="166"/>
      <c r="G84" s="166"/>
      <c r="H84" s="3"/>
    </row>
    <row r="85" spans="1:8" x14ac:dyDescent="0.25">
      <c r="A85" s="240"/>
      <c r="B85" s="57" t="s">
        <v>329</v>
      </c>
      <c r="C85" s="154"/>
      <c r="D85" s="155"/>
      <c r="E85" s="154"/>
      <c r="F85" s="154"/>
      <c r="G85" s="154"/>
      <c r="H85" s="3"/>
    </row>
    <row r="86" spans="1:8" x14ac:dyDescent="0.25">
      <c r="A86" s="235" t="s">
        <v>81</v>
      </c>
      <c r="B86" s="59" t="s">
        <v>82</v>
      </c>
      <c r="C86" s="154">
        <v>31026</v>
      </c>
      <c r="D86" s="155">
        <v>40000</v>
      </c>
      <c r="E86" s="280">
        <v>1203</v>
      </c>
      <c r="F86" s="158">
        <v>1203</v>
      </c>
      <c r="G86" s="159">
        <v>717</v>
      </c>
      <c r="H86" s="3" t="s">
        <v>392</v>
      </c>
    </row>
    <row r="87" spans="1:8" x14ac:dyDescent="0.25">
      <c r="A87" s="235" t="s">
        <v>83</v>
      </c>
      <c r="B87" s="59" t="s">
        <v>331</v>
      </c>
      <c r="C87" s="154"/>
      <c r="D87" s="155">
        <v>0</v>
      </c>
      <c r="E87" s="280">
        <v>1050183</v>
      </c>
      <c r="F87" s="280">
        <v>1050183</v>
      </c>
      <c r="G87" s="159">
        <v>0</v>
      </c>
      <c r="H87" s="3" t="s">
        <v>393</v>
      </c>
    </row>
    <row r="88" spans="1:8" x14ac:dyDescent="0.25">
      <c r="A88" s="250" t="s">
        <v>84</v>
      </c>
      <c r="B88" s="88" t="s">
        <v>85</v>
      </c>
      <c r="C88" s="154">
        <v>54000</v>
      </c>
      <c r="D88" s="155">
        <v>263356</v>
      </c>
      <c r="E88" s="280">
        <v>235850</v>
      </c>
      <c r="F88" s="158">
        <v>235850</v>
      </c>
      <c r="G88" s="159"/>
      <c r="H88" s="21"/>
    </row>
    <row r="89" spans="1:8" x14ac:dyDescent="0.25">
      <c r="A89" s="250" t="s">
        <v>314</v>
      </c>
      <c r="B89" s="88" t="s">
        <v>498</v>
      </c>
      <c r="C89" s="154"/>
      <c r="D89" s="155"/>
      <c r="E89" s="280">
        <v>259536</v>
      </c>
      <c r="F89" s="158">
        <v>259536</v>
      </c>
      <c r="G89" s="159"/>
      <c r="H89" s="21"/>
    </row>
    <row r="90" spans="1:8" x14ac:dyDescent="0.25">
      <c r="A90" s="235" t="s">
        <v>86</v>
      </c>
      <c r="B90" s="59" t="s">
        <v>330</v>
      </c>
      <c r="C90" s="154"/>
      <c r="D90" s="155">
        <v>155000</v>
      </c>
      <c r="E90" s="10"/>
      <c r="F90" s="162"/>
      <c r="G90" s="163"/>
      <c r="H90" s="3" t="s">
        <v>432</v>
      </c>
    </row>
    <row r="91" spans="1:8" x14ac:dyDescent="0.25">
      <c r="A91" s="235" t="s">
        <v>87</v>
      </c>
      <c r="B91" s="59" t="s">
        <v>88</v>
      </c>
      <c r="C91" s="154">
        <v>119</v>
      </c>
      <c r="D91" s="155">
        <v>0</v>
      </c>
      <c r="E91" s="280">
        <v>1160</v>
      </c>
      <c r="F91" s="158">
        <v>1160</v>
      </c>
      <c r="G91" s="159">
        <v>0</v>
      </c>
      <c r="H91" s="3" t="s">
        <v>433</v>
      </c>
    </row>
    <row r="92" spans="1:8" ht="15.75" thickBot="1" x14ac:dyDescent="0.3">
      <c r="A92" s="235" t="s">
        <v>89</v>
      </c>
      <c r="B92" s="59" t="s">
        <v>90</v>
      </c>
      <c r="C92" s="154">
        <v>363</v>
      </c>
      <c r="D92" s="155"/>
      <c r="E92" s="280">
        <v>4068</v>
      </c>
      <c r="F92" s="158">
        <v>4068</v>
      </c>
      <c r="G92" s="163">
        <v>0</v>
      </c>
      <c r="H92" s="3" t="s">
        <v>433</v>
      </c>
    </row>
    <row r="93" spans="1:8" ht="15.75" thickTop="1" x14ac:dyDescent="0.25">
      <c r="A93" s="245"/>
      <c r="B93" s="84" t="s">
        <v>25</v>
      </c>
      <c r="C93" s="155">
        <f>SUM(C86:C92)</f>
        <v>85508</v>
      </c>
      <c r="D93" s="155">
        <f>SUM(D86:D92)</f>
        <v>458356</v>
      </c>
      <c r="E93" s="155">
        <f>SUM(E86:E92)</f>
        <v>1552000</v>
      </c>
      <c r="F93" s="155">
        <f>SUM(F86:F92)</f>
        <v>1552000</v>
      </c>
      <c r="G93" s="155">
        <f>SUM(G86:G92)</f>
        <v>717</v>
      </c>
      <c r="H93" s="3"/>
    </row>
    <row r="94" spans="1:8" x14ac:dyDescent="0.25">
      <c r="A94" s="255"/>
      <c r="B94" s="89"/>
      <c r="C94" s="178"/>
      <c r="D94" s="179"/>
      <c r="E94" s="10"/>
      <c r="F94" s="162"/>
      <c r="G94" s="163"/>
      <c r="H94" s="3"/>
    </row>
    <row r="95" spans="1:8" ht="15.75" thickBot="1" x14ac:dyDescent="0.3">
      <c r="A95" s="256"/>
      <c r="B95" s="90" t="s">
        <v>91</v>
      </c>
      <c r="C95" s="178">
        <f>SUM(C7,C13,C17,C25,C30,C36,C40,C51,C61,C67,C71,C75,C79,C83,C93)</f>
        <v>1269552</v>
      </c>
      <c r="D95" s="178">
        <f>SUM(D7,D13,D17,D25,D30,D36,D40,D51,D61,D67,D71,D75,D79,D83,D93)</f>
        <v>1635464</v>
      </c>
      <c r="E95" s="178">
        <f t="shared" ref="E95" si="26">SUM(E7,E13,E17,E25,E30,E36,E40,E51,E61,E67,E71,E75,E79,E83,E93)</f>
        <v>3188411</v>
      </c>
      <c r="F95" s="178">
        <f>SUM(F7,F13,F17,F25,F30,F36,F40,F51,F61,F67,F71,F75,F79,F83,F93)</f>
        <v>3188428.8571428573</v>
      </c>
      <c r="G95" s="178">
        <f>SUM(G7,G13,G17,G25,G30,G36,G40,G51,G61,G67,G71,G75,G79,G83,G93)</f>
        <v>1729803.2</v>
      </c>
      <c r="H95" s="3"/>
    </row>
    <row r="96" spans="1:8" ht="15.75" thickTop="1" x14ac:dyDescent="0.25">
      <c r="A96" s="245"/>
      <c r="B96" s="84" t="s">
        <v>92</v>
      </c>
      <c r="C96" s="15">
        <f>SUM(C95-Expenses!C151)</f>
        <v>-145710.68999999994</v>
      </c>
      <c r="D96" s="15">
        <f>SUM(D95-Expenses!D151)</f>
        <v>0.31000000005587935</v>
      </c>
      <c r="E96" s="15">
        <f>SUM(E95-Expenses!E151)</f>
        <v>89829</v>
      </c>
      <c r="F96" s="15">
        <f>SUM(F95-Expenses!F151)</f>
        <v>89846.190142857376</v>
      </c>
      <c r="G96" s="15">
        <f>SUM(G95-Expenses!G151)</f>
        <v>-4.1935000102967024E-2</v>
      </c>
      <c r="H96" s="3"/>
    </row>
    <row r="97" spans="1:8" x14ac:dyDescent="0.25">
      <c r="A97" s="33"/>
      <c r="B97" s="3"/>
      <c r="C97" s="45"/>
      <c r="D97" s="21"/>
      <c r="E97" s="180"/>
      <c r="F97" s="45"/>
      <c r="G97" s="45"/>
      <c r="H97" s="3"/>
    </row>
  </sheetData>
  <pageMargins left="0.7" right="0.7" top="0.75" bottom="0.75" header="0.3" footer="0.3"/>
  <pageSetup paperSize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E04E1-4455-4A35-B352-1F79497DD9CD}">
  <dimension ref="A1:H152"/>
  <sheetViews>
    <sheetView topLeftCell="B144" workbookViewId="0">
      <selection activeCell="F165" sqref="F165"/>
    </sheetView>
  </sheetViews>
  <sheetFormatPr defaultRowHeight="15" x14ac:dyDescent="0.25"/>
  <cols>
    <col min="2" max="2" width="32.140625" customWidth="1"/>
    <col min="3" max="3" width="23.85546875" customWidth="1"/>
    <col min="4" max="4" width="23.7109375" customWidth="1"/>
    <col min="5" max="5" width="24.28515625" style="18" customWidth="1"/>
    <col min="6" max="6" width="21.140625" customWidth="1"/>
    <col min="7" max="7" width="23.140625" style="17" customWidth="1"/>
    <col min="8" max="8" width="31.7109375" customWidth="1"/>
  </cols>
  <sheetData>
    <row r="1" spans="1:8" x14ac:dyDescent="0.25">
      <c r="A1" s="7"/>
      <c r="B1" s="267" t="s">
        <v>536</v>
      </c>
      <c r="C1" s="29"/>
      <c r="D1" s="30"/>
      <c r="E1" s="28"/>
      <c r="F1" s="31"/>
      <c r="H1" s="31"/>
    </row>
    <row r="2" spans="1:8" x14ac:dyDescent="0.25">
      <c r="A2" s="3"/>
      <c r="B2" s="26" t="s">
        <v>502</v>
      </c>
      <c r="C2" s="38" t="s">
        <v>95</v>
      </c>
      <c r="D2" s="39" t="s">
        <v>96</v>
      </c>
      <c r="E2" s="40" t="s">
        <v>294</v>
      </c>
      <c r="F2" s="39" t="s">
        <v>295</v>
      </c>
      <c r="G2" s="39">
        <v>2022</v>
      </c>
      <c r="H2" s="39" t="s">
        <v>405</v>
      </c>
    </row>
    <row r="3" spans="1:8" x14ac:dyDescent="0.25">
      <c r="A3" s="3"/>
      <c r="B3" s="56"/>
      <c r="C3" s="41" t="s">
        <v>94</v>
      </c>
      <c r="D3" s="42" t="s">
        <v>93</v>
      </c>
      <c r="E3" s="43" t="s">
        <v>540</v>
      </c>
      <c r="F3" s="44" t="s">
        <v>284</v>
      </c>
      <c r="G3" s="44" t="s">
        <v>93</v>
      </c>
      <c r="H3" s="45"/>
    </row>
    <row r="4" spans="1:8" x14ac:dyDescent="0.25">
      <c r="A4" s="46"/>
      <c r="B4" s="34" t="s">
        <v>97</v>
      </c>
      <c r="C4" s="12"/>
      <c r="D4" s="13"/>
      <c r="E4" s="11"/>
      <c r="F4" s="19"/>
      <c r="G4" s="8"/>
      <c r="H4" s="3"/>
    </row>
    <row r="5" spans="1:8" x14ac:dyDescent="0.25">
      <c r="A5" s="47" t="s">
        <v>98</v>
      </c>
      <c r="B5" s="48" t="s">
        <v>99</v>
      </c>
      <c r="C5" s="181">
        <v>5625</v>
      </c>
      <c r="D5" s="182">
        <v>5625</v>
      </c>
      <c r="E5" s="283">
        <v>5625</v>
      </c>
      <c r="F5" s="183">
        <v>5625</v>
      </c>
      <c r="G5" s="184">
        <v>5625</v>
      </c>
      <c r="H5" s="3" t="s">
        <v>296</v>
      </c>
    </row>
    <row r="6" spans="1:8" x14ac:dyDescent="0.25">
      <c r="A6" s="49" t="s">
        <v>100</v>
      </c>
      <c r="B6" s="50" t="s">
        <v>101</v>
      </c>
      <c r="C6" s="185">
        <v>2736</v>
      </c>
      <c r="D6" s="179">
        <v>0</v>
      </c>
      <c r="E6" s="283">
        <v>2723</v>
      </c>
      <c r="F6" s="186">
        <f>SUM(E6/12*12)</f>
        <v>2723</v>
      </c>
      <c r="G6" s="157">
        <v>2900</v>
      </c>
      <c r="H6" s="3" t="s">
        <v>296</v>
      </c>
    </row>
    <row r="7" spans="1:8" x14ac:dyDescent="0.25">
      <c r="A7" s="49" t="s">
        <v>332</v>
      </c>
      <c r="B7" s="50" t="s">
        <v>333</v>
      </c>
      <c r="C7" s="185"/>
      <c r="D7" s="179">
        <v>0</v>
      </c>
      <c r="E7" s="283">
        <v>464</v>
      </c>
      <c r="F7" s="186">
        <f t="shared" ref="F7:F44" si="0">SUM(E7/12*12)</f>
        <v>464</v>
      </c>
      <c r="G7" s="157">
        <v>600</v>
      </c>
      <c r="H7" s="3" t="s">
        <v>400</v>
      </c>
    </row>
    <row r="8" spans="1:8" x14ac:dyDescent="0.25">
      <c r="A8" s="49" t="s">
        <v>334</v>
      </c>
      <c r="B8" s="50" t="s">
        <v>335</v>
      </c>
      <c r="C8" s="185"/>
      <c r="D8" s="179">
        <v>0</v>
      </c>
      <c r="E8" s="283">
        <v>820</v>
      </c>
      <c r="F8" s="186">
        <f t="shared" si="0"/>
        <v>820</v>
      </c>
      <c r="G8" s="157">
        <v>820</v>
      </c>
      <c r="H8" s="3" t="s">
        <v>401</v>
      </c>
    </row>
    <row r="9" spans="1:8" x14ac:dyDescent="0.25">
      <c r="A9" s="49" t="s">
        <v>102</v>
      </c>
      <c r="B9" s="48" t="s">
        <v>336</v>
      </c>
      <c r="C9" s="181">
        <v>0</v>
      </c>
      <c r="D9" s="182">
        <v>125000</v>
      </c>
      <c r="E9" s="283">
        <v>120193</v>
      </c>
      <c r="F9" s="186">
        <f t="shared" si="0"/>
        <v>120193</v>
      </c>
      <c r="G9" s="157">
        <v>125000</v>
      </c>
      <c r="H9" s="3" t="s">
        <v>402</v>
      </c>
    </row>
    <row r="10" spans="1:8" x14ac:dyDescent="0.25">
      <c r="A10" s="49" t="s">
        <v>337</v>
      </c>
      <c r="B10" s="48" t="s">
        <v>338</v>
      </c>
      <c r="C10" s="181"/>
      <c r="D10" s="182">
        <v>0</v>
      </c>
      <c r="E10" s="283">
        <v>541</v>
      </c>
      <c r="F10" s="186">
        <f t="shared" si="0"/>
        <v>541</v>
      </c>
      <c r="G10" s="157">
        <v>800</v>
      </c>
      <c r="H10" s="3" t="s">
        <v>403</v>
      </c>
    </row>
    <row r="11" spans="1:8" x14ac:dyDescent="0.25">
      <c r="A11" s="49" t="s">
        <v>339</v>
      </c>
      <c r="B11" s="48" t="s">
        <v>340</v>
      </c>
      <c r="C11" s="181"/>
      <c r="D11" s="182">
        <v>0</v>
      </c>
      <c r="E11" s="283">
        <v>0</v>
      </c>
      <c r="F11" s="186">
        <f t="shared" si="0"/>
        <v>0</v>
      </c>
      <c r="G11" s="157">
        <v>250</v>
      </c>
      <c r="H11" s="3" t="s">
        <v>404</v>
      </c>
    </row>
    <row r="12" spans="1:8" x14ac:dyDescent="0.25">
      <c r="A12" s="47" t="s">
        <v>103</v>
      </c>
      <c r="B12" s="48" t="s">
        <v>104</v>
      </c>
      <c r="C12" s="181">
        <v>1771</v>
      </c>
      <c r="D12" s="182">
        <v>2000</v>
      </c>
      <c r="E12" s="283">
        <v>1977</v>
      </c>
      <c r="F12" s="186">
        <f t="shared" si="0"/>
        <v>1977</v>
      </c>
      <c r="G12" s="157">
        <v>0</v>
      </c>
      <c r="H12" s="3" t="s">
        <v>297</v>
      </c>
    </row>
    <row r="13" spans="1:8" x14ac:dyDescent="0.25">
      <c r="A13" s="47" t="s">
        <v>105</v>
      </c>
      <c r="B13" s="48" t="s">
        <v>106</v>
      </c>
      <c r="C13" s="181">
        <v>1284</v>
      </c>
      <c r="D13" s="182">
        <v>0</v>
      </c>
      <c r="E13" s="283">
        <v>6909</v>
      </c>
      <c r="F13" s="186">
        <f t="shared" si="0"/>
        <v>6909</v>
      </c>
      <c r="G13" s="157">
        <v>14000</v>
      </c>
      <c r="H13" s="3" t="s">
        <v>528</v>
      </c>
    </row>
    <row r="14" spans="1:8" x14ac:dyDescent="0.25">
      <c r="A14" s="47" t="s">
        <v>341</v>
      </c>
      <c r="B14" s="48" t="s">
        <v>342</v>
      </c>
      <c r="C14" s="181"/>
      <c r="D14" s="182">
        <v>0</v>
      </c>
      <c r="E14" s="283">
        <v>142</v>
      </c>
      <c r="F14" s="186">
        <f t="shared" si="0"/>
        <v>142</v>
      </c>
      <c r="G14" s="157">
        <v>0</v>
      </c>
      <c r="H14" s="3" t="s">
        <v>406</v>
      </c>
    </row>
    <row r="15" spans="1:8" x14ac:dyDescent="0.25">
      <c r="A15" s="47" t="s">
        <v>107</v>
      </c>
      <c r="B15" s="48" t="s">
        <v>108</v>
      </c>
      <c r="C15" s="181">
        <v>5549</v>
      </c>
      <c r="D15" s="182">
        <v>5500</v>
      </c>
      <c r="E15" s="283">
        <v>5385</v>
      </c>
      <c r="F15" s="186">
        <f t="shared" si="0"/>
        <v>5385</v>
      </c>
      <c r="G15" s="157">
        <v>5500</v>
      </c>
      <c r="H15" s="3" t="s">
        <v>407</v>
      </c>
    </row>
    <row r="16" spans="1:8" x14ac:dyDescent="0.25">
      <c r="A16" s="49" t="s">
        <v>109</v>
      </c>
      <c r="B16" s="50" t="s">
        <v>110</v>
      </c>
      <c r="C16" s="187">
        <v>1047</v>
      </c>
      <c r="D16" s="182">
        <v>1000</v>
      </c>
      <c r="E16" s="283">
        <v>1073</v>
      </c>
      <c r="F16" s="186">
        <f t="shared" si="0"/>
        <v>1073</v>
      </c>
      <c r="G16" s="157">
        <v>1000</v>
      </c>
      <c r="H16" s="3" t="s">
        <v>407</v>
      </c>
    </row>
    <row r="17" spans="1:8" x14ac:dyDescent="0.25">
      <c r="A17" s="49" t="s">
        <v>343</v>
      </c>
      <c r="B17" s="50" t="s">
        <v>344</v>
      </c>
      <c r="C17" s="187"/>
      <c r="D17" s="182">
        <v>0</v>
      </c>
      <c r="E17" s="283"/>
      <c r="F17" s="186">
        <f t="shared" si="0"/>
        <v>0</v>
      </c>
      <c r="G17" s="157"/>
      <c r="H17" s="3"/>
    </row>
    <row r="18" spans="1:8" x14ac:dyDescent="0.25">
      <c r="A18" s="49" t="s">
        <v>345</v>
      </c>
      <c r="B18" s="50" t="s">
        <v>346</v>
      </c>
      <c r="C18" s="187"/>
      <c r="D18" s="182">
        <v>0</v>
      </c>
      <c r="E18" s="283">
        <v>24</v>
      </c>
      <c r="F18" s="186">
        <f t="shared" si="0"/>
        <v>24</v>
      </c>
      <c r="G18" s="157">
        <v>100</v>
      </c>
      <c r="H18" s="3" t="s">
        <v>408</v>
      </c>
    </row>
    <row r="19" spans="1:8" x14ac:dyDescent="0.25">
      <c r="A19" s="47" t="s">
        <v>111</v>
      </c>
      <c r="B19" s="48" t="s">
        <v>112</v>
      </c>
      <c r="C19" s="181">
        <v>11159</v>
      </c>
      <c r="D19" s="182">
        <v>8000</v>
      </c>
      <c r="E19" s="283">
        <v>10879</v>
      </c>
      <c r="F19" s="186">
        <f t="shared" si="0"/>
        <v>10879</v>
      </c>
      <c r="G19" s="157">
        <v>11000</v>
      </c>
      <c r="H19" s="3" t="s">
        <v>427</v>
      </c>
    </row>
    <row r="20" spans="1:8" x14ac:dyDescent="0.25">
      <c r="A20" s="47" t="s">
        <v>113</v>
      </c>
      <c r="B20" s="48" t="s">
        <v>114</v>
      </c>
      <c r="C20" s="181">
        <v>11613</v>
      </c>
      <c r="D20" s="182">
        <v>2000</v>
      </c>
      <c r="E20" s="283">
        <v>1195</v>
      </c>
      <c r="F20" s="186">
        <f t="shared" si="0"/>
        <v>1195</v>
      </c>
      <c r="G20" s="157">
        <v>4000</v>
      </c>
      <c r="H20" s="3" t="s">
        <v>298</v>
      </c>
    </row>
    <row r="21" spans="1:8" x14ac:dyDescent="0.25">
      <c r="A21" s="47" t="s">
        <v>115</v>
      </c>
      <c r="B21" s="48" t="s">
        <v>116</v>
      </c>
      <c r="C21" s="181">
        <v>60589</v>
      </c>
      <c r="D21" s="182">
        <v>58425</v>
      </c>
      <c r="E21" s="283">
        <v>30824</v>
      </c>
      <c r="F21" s="186">
        <f t="shared" si="0"/>
        <v>30824</v>
      </c>
      <c r="G21" s="157">
        <v>0</v>
      </c>
      <c r="H21" s="3" t="s">
        <v>299</v>
      </c>
    </row>
    <row r="22" spans="1:8" x14ac:dyDescent="0.25">
      <c r="A22" s="47" t="s">
        <v>117</v>
      </c>
      <c r="B22" s="48" t="s">
        <v>118</v>
      </c>
      <c r="C22" s="181">
        <v>20696</v>
      </c>
      <c r="D22" s="182">
        <v>18675</v>
      </c>
      <c r="E22" s="283">
        <v>38625</v>
      </c>
      <c r="F22" s="186">
        <f t="shared" si="0"/>
        <v>38625</v>
      </c>
      <c r="G22" s="157">
        <v>48000</v>
      </c>
      <c r="H22" s="3" t="s">
        <v>518</v>
      </c>
    </row>
    <row r="23" spans="1:8" x14ac:dyDescent="0.25">
      <c r="A23" s="47" t="s">
        <v>347</v>
      </c>
      <c r="B23" s="48" t="s">
        <v>348</v>
      </c>
      <c r="C23" s="181"/>
      <c r="D23" s="182"/>
      <c r="E23" s="283">
        <v>380</v>
      </c>
      <c r="F23" s="186">
        <f t="shared" si="0"/>
        <v>380</v>
      </c>
      <c r="G23" s="157">
        <v>400</v>
      </c>
      <c r="H23" s="3" t="s">
        <v>409</v>
      </c>
    </row>
    <row r="24" spans="1:8" x14ac:dyDescent="0.25">
      <c r="A24" s="47" t="s">
        <v>119</v>
      </c>
      <c r="B24" s="48" t="s">
        <v>120</v>
      </c>
      <c r="C24" s="181">
        <v>4000</v>
      </c>
      <c r="D24" s="182">
        <v>2000</v>
      </c>
      <c r="E24" s="283">
        <v>2000</v>
      </c>
      <c r="F24" s="186">
        <f t="shared" si="0"/>
        <v>2000</v>
      </c>
      <c r="G24" s="157">
        <v>1000</v>
      </c>
      <c r="H24" s="3" t="s">
        <v>300</v>
      </c>
    </row>
    <row r="25" spans="1:8" x14ac:dyDescent="0.25">
      <c r="A25" s="47" t="s">
        <v>349</v>
      </c>
      <c r="B25" s="48" t="s">
        <v>350</v>
      </c>
      <c r="C25" s="181"/>
      <c r="D25" s="182"/>
      <c r="E25" s="283">
        <v>532</v>
      </c>
      <c r="F25" s="186">
        <f t="shared" si="0"/>
        <v>532</v>
      </c>
      <c r="G25" s="157">
        <v>500</v>
      </c>
      <c r="H25" s="3" t="s">
        <v>410</v>
      </c>
    </row>
    <row r="26" spans="1:8" x14ac:dyDescent="0.25">
      <c r="A26" s="47" t="s">
        <v>121</v>
      </c>
      <c r="B26" s="48" t="s">
        <v>122</v>
      </c>
      <c r="C26" s="181">
        <v>9631</v>
      </c>
      <c r="D26" s="182">
        <v>6000</v>
      </c>
      <c r="E26" s="283">
        <v>9299</v>
      </c>
      <c r="F26" s="186">
        <f t="shared" si="0"/>
        <v>9299</v>
      </c>
      <c r="G26" s="157">
        <v>8000</v>
      </c>
      <c r="H26" s="3" t="s">
        <v>411</v>
      </c>
    </row>
    <row r="27" spans="1:8" x14ac:dyDescent="0.25">
      <c r="A27" s="47" t="s">
        <v>123</v>
      </c>
      <c r="B27" s="48" t="s">
        <v>124</v>
      </c>
      <c r="C27" s="181">
        <v>1658</v>
      </c>
      <c r="D27" s="182">
        <v>1000</v>
      </c>
      <c r="E27" s="283">
        <v>2261</v>
      </c>
      <c r="F27" s="186">
        <f t="shared" si="0"/>
        <v>2261</v>
      </c>
      <c r="G27" s="157">
        <v>2000</v>
      </c>
      <c r="H27" s="3" t="s">
        <v>289</v>
      </c>
    </row>
    <row r="28" spans="1:8" x14ac:dyDescent="0.25">
      <c r="A28" s="47" t="s">
        <v>125</v>
      </c>
      <c r="B28" s="48" t="s">
        <v>126</v>
      </c>
      <c r="C28" s="181">
        <v>24965</v>
      </c>
      <c r="D28" s="182">
        <v>12000</v>
      </c>
      <c r="E28" s="283">
        <v>13858</v>
      </c>
      <c r="F28" s="186">
        <f t="shared" si="0"/>
        <v>13858</v>
      </c>
      <c r="G28" s="157">
        <v>12064</v>
      </c>
      <c r="H28" s="3" t="s">
        <v>367</v>
      </c>
    </row>
    <row r="29" spans="1:8" x14ac:dyDescent="0.25">
      <c r="A29" s="47" t="s">
        <v>127</v>
      </c>
      <c r="B29" s="48" t="s">
        <v>128</v>
      </c>
      <c r="C29" s="181">
        <v>2635</v>
      </c>
      <c r="D29" s="182">
        <v>200</v>
      </c>
      <c r="E29" s="283">
        <v>4456</v>
      </c>
      <c r="F29" s="186">
        <f t="shared" si="0"/>
        <v>4456</v>
      </c>
      <c r="G29" s="157">
        <f>F29*1</f>
        <v>4456</v>
      </c>
      <c r="H29" s="3" t="s">
        <v>412</v>
      </c>
    </row>
    <row r="30" spans="1:8" x14ac:dyDescent="0.25">
      <c r="A30" s="47" t="s">
        <v>351</v>
      </c>
      <c r="B30" s="48" t="s">
        <v>352</v>
      </c>
      <c r="C30" s="181"/>
      <c r="D30" s="182"/>
      <c r="E30" s="283">
        <v>923</v>
      </c>
      <c r="F30" s="186">
        <f t="shared" si="0"/>
        <v>923</v>
      </c>
      <c r="G30" s="157">
        <f>F30*1</f>
        <v>923</v>
      </c>
      <c r="H30" s="3" t="s">
        <v>478</v>
      </c>
    </row>
    <row r="31" spans="1:8" x14ac:dyDescent="0.25">
      <c r="A31" s="47" t="s">
        <v>129</v>
      </c>
      <c r="B31" s="48" t="s">
        <v>130</v>
      </c>
      <c r="C31" s="181">
        <v>1998</v>
      </c>
      <c r="D31" s="182">
        <v>2500</v>
      </c>
      <c r="E31" s="283">
        <v>0</v>
      </c>
      <c r="F31" s="186">
        <f t="shared" si="0"/>
        <v>0</v>
      </c>
      <c r="G31" s="157"/>
      <c r="H31" s="3" t="s">
        <v>301</v>
      </c>
    </row>
    <row r="32" spans="1:8" x14ac:dyDescent="0.25">
      <c r="A32" s="47" t="s">
        <v>131</v>
      </c>
      <c r="B32" s="48" t="s">
        <v>132</v>
      </c>
      <c r="C32" s="181">
        <v>4281</v>
      </c>
      <c r="D32" s="182">
        <v>3000</v>
      </c>
      <c r="E32" s="283">
        <v>2474</v>
      </c>
      <c r="F32" s="186">
        <f t="shared" si="0"/>
        <v>2474</v>
      </c>
      <c r="G32" s="157">
        <v>2500</v>
      </c>
      <c r="H32" s="3" t="s">
        <v>413</v>
      </c>
    </row>
    <row r="33" spans="1:8" x14ac:dyDescent="0.25">
      <c r="A33" s="47" t="s">
        <v>133</v>
      </c>
      <c r="B33" s="48" t="s">
        <v>134</v>
      </c>
      <c r="C33" s="181">
        <v>2271</v>
      </c>
      <c r="D33" s="182">
        <v>2000</v>
      </c>
      <c r="E33" s="283">
        <v>3333</v>
      </c>
      <c r="F33" s="186">
        <f t="shared" si="0"/>
        <v>3333</v>
      </c>
      <c r="G33" s="157">
        <v>3000</v>
      </c>
      <c r="H33" s="3" t="s">
        <v>290</v>
      </c>
    </row>
    <row r="34" spans="1:8" x14ac:dyDescent="0.25">
      <c r="A34" s="47" t="s">
        <v>135</v>
      </c>
      <c r="B34" s="48" t="s">
        <v>136</v>
      </c>
      <c r="C34" s="181">
        <v>453</v>
      </c>
      <c r="D34" s="182">
        <v>500</v>
      </c>
      <c r="E34" s="283">
        <v>328</v>
      </c>
      <c r="F34" s="186">
        <f t="shared" si="0"/>
        <v>328</v>
      </c>
      <c r="G34" s="157">
        <v>379</v>
      </c>
      <c r="H34" s="3" t="s">
        <v>302</v>
      </c>
    </row>
    <row r="35" spans="1:8" x14ac:dyDescent="0.25">
      <c r="A35" s="47" t="s">
        <v>137</v>
      </c>
      <c r="B35" s="48" t="s">
        <v>138</v>
      </c>
      <c r="C35" s="181">
        <v>1114</v>
      </c>
      <c r="D35" s="182">
        <v>750</v>
      </c>
      <c r="E35" s="283">
        <v>2508</v>
      </c>
      <c r="F35" s="186">
        <f t="shared" si="0"/>
        <v>2508</v>
      </c>
      <c r="G35" s="157">
        <v>2086</v>
      </c>
      <c r="H35" s="3" t="s">
        <v>368</v>
      </c>
    </row>
    <row r="36" spans="1:8" x14ac:dyDescent="0.25">
      <c r="A36" s="47" t="s">
        <v>139</v>
      </c>
      <c r="B36" s="48" t="s">
        <v>140</v>
      </c>
      <c r="C36" s="181">
        <v>1798</v>
      </c>
      <c r="D36" s="182">
        <v>3500</v>
      </c>
      <c r="E36" s="283">
        <v>0</v>
      </c>
      <c r="F36" s="186">
        <f t="shared" si="0"/>
        <v>0</v>
      </c>
      <c r="G36" s="157">
        <f t="shared" ref="G36:G39" si="1">F36*1.035</f>
        <v>0</v>
      </c>
      <c r="H36" s="3" t="s">
        <v>303</v>
      </c>
    </row>
    <row r="37" spans="1:8" x14ac:dyDescent="0.25">
      <c r="A37" s="47" t="s">
        <v>141</v>
      </c>
      <c r="B37" s="48" t="s">
        <v>142</v>
      </c>
      <c r="C37" s="181">
        <v>113505</v>
      </c>
      <c r="D37" s="182">
        <v>4120</v>
      </c>
      <c r="E37" s="283">
        <v>49923</v>
      </c>
      <c r="F37" s="186">
        <f t="shared" si="0"/>
        <v>49923</v>
      </c>
      <c r="G37" s="157">
        <v>18000</v>
      </c>
      <c r="H37" s="3" t="s">
        <v>515</v>
      </c>
    </row>
    <row r="38" spans="1:8" x14ac:dyDescent="0.25">
      <c r="A38" s="47" t="s">
        <v>143</v>
      </c>
      <c r="B38" s="48" t="s">
        <v>144</v>
      </c>
      <c r="C38" s="181">
        <v>6792</v>
      </c>
      <c r="D38" s="182">
        <v>3500</v>
      </c>
      <c r="E38" s="283">
        <v>1182</v>
      </c>
      <c r="F38" s="186">
        <f t="shared" si="0"/>
        <v>1182</v>
      </c>
      <c r="G38" s="157">
        <v>580</v>
      </c>
      <c r="H38" s="3" t="s">
        <v>304</v>
      </c>
    </row>
    <row r="39" spans="1:8" x14ac:dyDescent="0.25">
      <c r="A39" s="47" t="s">
        <v>145</v>
      </c>
      <c r="B39" s="48" t="s">
        <v>146</v>
      </c>
      <c r="C39" s="181">
        <v>6214</v>
      </c>
      <c r="D39" s="182">
        <v>4500</v>
      </c>
      <c r="E39" s="283">
        <v>5638</v>
      </c>
      <c r="F39" s="186">
        <f t="shared" si="0"/>
        <v>5638</v>
      </c>
      <c r="G39" s="157">
        <f t="shared" si="1"/>
        <v>5835.33</v>
      </c>
      <c r="H39" s="3" t="s">
        <v>414</v>
      </c>
    </row>
    <row r="40" spans="1:8" x14ac:dyDescent="0.25">
      <c r="A40" s="47" t="s">
        <v>147</v>
      </c>
      <c r="B40" s="48" t="s">
        <v>148</v>
      </c>
      <c r="C40" s="181">
        <v>3548</v>
      </c>
      <c r="D40" s="182">
        <v>4288</v>
      </c>
      <c r="E40" s="283">
        <v>2855</v>
      </c>
      <c r="F40" s="186">
        <f t="shared" si="0"/>
        <v>2855</v>
      </c>
      <c r="G40" s="157">
        <v>2901</v>
      </c>
      <c r="H40" s="3" t="s">
        <v>516</v>
      </c>
    </row>
    <row r="41" spans="1:8" x14ac:dyDescent="0.25">
      <c r="A41" s="47" t="s">
        <v>149</v>
      </c>
      <c r="B41" s="48" t="s">
        <v>150</v>
      </c>
      <c r="C41" s="181">
        <v>3551</v>
      </c>
      <c r="D41" s="182">
        <v>4000</v>
      </c>
      <c r="E41" s="283">
        <v>2800</v>
      </c>
      <c r="F41" s="186">
        <f t="shared" si="0"/>
        <v>2800</v>
      </c>
      <c r="G41" s="157">
        <v>2834</v>
      </c>
      <c r="H41" s="3" t="s">
        <v>516</v>
      </c>
    </row>
    <row r="42" spans="1:8" x14ac:dyDescent="0.25">
      <c r="A42" s="49" t="s">
        <v>151</v>
      </c>
      <c r="B42" s="50" t="s">
        <v>152</v>
      </c>
      <c r="C42" s="187">
        <v>41456</v>
      </c>
      <c r="D42" s="182">
        <v>14000</v>
      </c>
      <c r="E42" s="283">
        <v>32965</v>
      </c>
      <c r="F42" s="186">
        <f t="shared" si="0"/>
        <v>32965</v>
      </c>
      <c r="G42" s="157">
        <v>15000</v>
      </c>
      <c r="H42" s="3" t="s">
        <v>288</v>
      </c>
    </row>
    <row r="43" spans="1:8" x14ac:dyDescent="0.25">
      <c r="A43" s="49" t="s">
        <v>153</v>
      </c>
      <c r="B43" s="50" t="s">
        <v>154</v>
      </c>
      <c r="C43" s="187">
        <v>116294</v>
      </c>
      <c r="D43" s="182">
        <v>70800</v>
      </c>
      <c r="E43" s="283">
        <v>451860</v>
      </c>
      <c r="F43" s="186">
        <f t="shared" si="0"/>
        <v>451860</v>
      </c>
      <c r="G43" s="156">
        <v>45000</v>
      </c>
      <c r="H43" s="9" t="s">
        <v>511</v>
      </c>
    </row>
    <row r="44" spans="1:8" x14ac:dyDescent="0.25">
      <c r="A44" s="47" t="s">
        <v>155</v>
      </c>
      <c r="B44" s="48" t="s">
        <v>156</v>
      </c>
      <c r="C44" s="181">
        <v>3587</v>
      </c>
      <c r="D44" s="182">
        <v>2000</v>
      </c>
      <c r="E44" s="283">
        <v>5064</v>
      </c>
      <c r="F44" s="186">
        <f t="shared" si="0"/>
        <v>5064</v>
      </c>
      <c r="G44" s="157">
        <v>4000</v>
      </c>
      <c r="H44" s="3" t="s">
        <v>305</v>
      </c>
    </row>
    <row r="45" spans="1:8" x14ac:dyDescent="0.25">
      <c r="A45" s="47" t="s">
        <v>286</v>
      </c>
      <c r="B45" s="48" t="s">
        <v>287</v>
      </c>
      <c r="C45" s="181"/>
      <c r="D45" s="182">
        <v>0</v>
      </c>
      <c r="E45" s="283">
        <v>272786</v>
      </c>
      <c r="F45" s="188">
        <v>272786</v>
      </c>
      <c r="G45" s="157">
        <v>0</v>
      </c>
      <c r="H45" s="3" t="s">
        <v>306</v>
      </c>
    </row>
    <row r="46" spans="1:8" s="31" customFormat="1" x14ac:dyDescent="0.25">
      <c r="A46" s="263"/>
      <c r="B46" s="101" t="s">
        <v>8</v>
      </c>
      <c r="C46" s="294">
        <f>SUM(C5:C45)</f>
        <v>471820</v>
      </c>
      <c r="D46" s="294">
        <f>SUM(D5:D45)</f>
        <v>366883</v>
      </c>
      <c r="E46" s="295">
        <f>SUM(E5:E45)</f>
        <v>1094824</v>
      </c>
      <c r="F46" s="294">
        <f>SUM(F5:F45)</f>
        <v>1094824</v>
      </c>
      <c r="G46" s="294">
        <f>SUM(G5:G45)</f>
        <v>351053.33</v>
      </c>
      <c r="H46" s="33"/>
    </row>
    <row r="47" spans="1:8" x14ac:dyDescent="0.25">
      <c r="A47" s="47"/>
      <c r="B47" s="48"/>
      <c r="C47" s="45"/>
      <c r="D47" s="179"/>
      <c r="E47" s="283"/>
      <c r="F47" s="190"/>
      <c r="G47" s="165"/>
      <c r="H47" s="3"/>
    </row>
    <row r="48" spans="1:8" x14ac:dyDescent="0.25">
      <c r="A48" s="52"/>
      <c r="B48" s="34" t="s">
        <v>157</v>
      </c>
      <c r="C48" s="191"/>
      <c r="D48" s="191"/>
      <c r="E48" s="192"/>
      <c r="F48" s="193"/>
      <c r="G48" s="194"/>
      <c r="H48" s="3"/>
    </row>
    <row r="49" spans="1:8" x14ac:dyDescent="0.25">
      <c r="A49" s="47" t="s">
        <v>158</v>
      </c>
      <c r="B49" s="48" t="s">
        <v>159</v>
      </c>
      <c r="C49" s="181">
        <v>20561</v>
      </c>
      <c r="D49" s="182">
        <v>20000</v>
      </c>
      <c r="E49" s="283">
        <v>18690</v>
      </c>
      <c r="F49" s="195">
        <v>18690</v>
      </c>
      <c r="G49" s="196">
        <v>18690</v>
      </c>
      <c r="H49" s="3" t="s">
        <v>394</v>
      </c>
    </row>
    <row r="50" spans="1:8" x14ac:dyDescent="0.25">
      <c r="A50" s="47" t="s">
        <v>160</v>
      </c>
      <c r="B50" s="48" t="s">
        <v>161</v>
      </c>
      <c r="C50" s="181">
        <v>25000</v>
      </c>
      <c r="D50" s="182">
        <v>25000</v>
      </c>
      <c r="E50" s="283">
        <v>20000</v>
      </c>
      <c r="F50" s="186">
        <v>20000</v>
      </c>
      <c r="G50" s="157">
        <v>20000</v>
      </c>
      <c r="H50" s="298" t="s">
        <v>517</v>
      </c>
    </row>
    <row r="51" spans="1:8" x14ac:dyDescent="0.25">
      <c r="A51" s="47" t="s">
        <v>162</v>
      </c>
      <c r="B51" s="48" t="s">
        <v>163</v>
      </c>
      <c r="C51" s="181">
        <v>3723</v>
      </c>
      <c r="D51" s="182">
        <v>4000</v>
      </c>
      <c r="E51" s="283">
        <v>9800</v>
      </c>
      <c r="F51" s="186">
        <v>9800</v>
      </c>
      <c r="G51" s="157">
        <v>8000</v>
      </c>
      <c r="H51" s="3" t="s">
        <v>395</v>
      </c>
    </row>
    <row r="52" spans="1:8" x14ac:dyDescent="0.25">
      <c r="A52" s="47" t="s">
        <v>164</v>
      </c>
      <c r="B52" s="48" t="s">
        <v>165</v>
      </c>
      <c r="C52" s="181">
        <v>0</v>
      </c>
      <c r="D52" s="182">
        <v>100</v>
      </c>
      <c r="E52" s="283">
        <v>0</v>
      </c>
      <c r="F52" s="186">
        <v>0</v>
      </c>
      <c r="G52" s="157">
        <v>0</v>
      </c>
      <c r="H52" s="3"/>
    </row>
    <row r="53" spans="1:8" x14ac:dyDescent="0.25">
      <c r="A53" s="47" t="s">
        <v>166</v>
      </c>
      <c r="B53" s="48" t="s">
        <v>353</v>
      </c>
      <c r="C53" s="181">
        <v>122</v>
      </c>
      <c r="D53" s="182">
        <v>500</v>
      </c>
      <c r="E53" s="283">
        <v>52</v>
      </c>
      <c r="F53" s="186">
        <v>52</v>
      </c>
      <c r="G53" s="157">
        <v>100</v>
      </c>
      <c r="H53" s="3" t="s">
        <v>307</v>
      </c>
    </row>
    <row r="54" spans="1:8" x14ac:dyDescent="0.25">
      <c r="A54" s="47" t="s">
        <v>167</v>
      </c>
      <c r="B54" s="48" t="s">
        <v>168</v>
      </c>
      <c r="C54" s="181">
        <v>1885</v>
      </c>
      <c r="D54" s="182">
        <v>1000</v>
      </c>
      <c r="E54" s="283">
        <v>1000</v>
      </c>
      <c r="F54" s="186">
        <v>1000</v>
      </c>
      <c r="G54" s="157">
        <v>4000</v>
      </c>
      <c r="H54" s="3" t="s">
        <v>396</v>
      </c>
    </row>
    <row r="55" spans="1:8" x14ac:dyDescent="0.25">
      <c r="A55" s="47" t="s">
        <v>354</v>
      </c>
      <c r="B55" s="48" t="s">
        <v>356</v>
      </c>
      <c r="C55" s="181"/>
      <c r="D55" s="182"/>
      <c r="E55" s="283">
        <v>0</v>
      </c>
      <c r="F55" s="186">
        <v>0</v>
      </c>
      <c r="G55" s="157"/>
      <c r="H55" s="3"/>
    </row>
    <row r="56" spans="1:8" x14ac:dyDescent="0.25">
      <c r="A56" s="47" t="s">
        <v>355</v>
      </c>
      <c r="B56" s="48" t="s">
        <v>357</v>
      </c>
      <c r="C56" s="181"/>
      <c r="D56" s="182"/>
      <c r="E56" s="283">
        <v>0</v>
      </c>
      <c r="F56" s="186">
        <v>0</v>
      </c>
      <c r="G56" s="157"/>
      <c r="H56" s="3"/>
    </row>
    <row r="57" spans="1:8" s="31" customFormat="1" x14ac:dyDescent="0.25">
      <c r="A57" s="263"/>
      <c r="B57" s="101" t="s">
        <v>8</v>
      </c>
      <c r="C57" s="294">
        <f>SUM(C49:C56)</f>
        <v>51291</v>
      </c>
      <c r="D57" s="294">
        <f t="shared" ref="D57:G57" si="2">SUM(D49:D56)</f>
        <v>50600</v>
      </c>
      <c r="E57" s="295">
        <f>SUM(E49:E56)</f>
        <v>49542</v>
      </c>
      <c r="F57" s="294">
        <f t="shared" si="2"/>
        <v>49542</v>
      </c>
      <c r="G57" s="294">
        <f t="shared" si="2"/>
        <v>50790</v>
      </c>
      <c r="H57" s="33"/>
    </row>
    <row r="58" spans="1:8" x14ac:dyDescent="0.25">
      <c r="A58" s="47"/>
      <c r="B58" s="51"/>
      <c r="C58" s="189"/>
      <c r="D58" s="197"/>
      <c r="E58" s="283"/>
      <c r="F58" s="190"/>
      <c r="G58" s="165"/>
      <c r="H58" s="3"/>
    </row>
    <row r="59" spans="1:8" x14ac:dyDescent="0.25">
      <c r="A59" s="52"/>
      <c r="B59" s="34" t="s">
        <v>169</v>
      </c>
      <c r="C59" s="191"/>
      <c r="D59" s="191"/>
      <c r="E59" s="192"/>
      <c r="F59" s="193"/>
      <c r="G59" s="194"/>
      <c r="H59" s="3"/>
    </row>
    <row r="60" spans="1:8" x14ac:dyDescent="0.25">
      <c r="A60" s="47" t="s">
        <v>170</v>
      </c>
      <c r="B60" s="48" t="s">
        <v>171</v>
      </c>
      <c r="C60" s="181">
        <v>0</v>
      </c>
      <c r="D60" s="182">
        <v>250</v>
      </c>
      <c r="E60" s="283">
        <v>200</v>
      </c>
      <c r="F60" s="198">
        <v>200</v>
      </c>
      <c r="G60" s="194">
        <v>0</v>
      </c>
      <c r="H60" s="3" t="s">
        <v>415</v>
      </c>
    </row>
    <row r="61" spans="1:8" x14ac:dyDescent="0.25">
      <c r="A61" s="47" t="s">
        <v>172</v>
      </c>
      <c r="B61" s="48" t="s">
        <v>173</v>
      </c>
      <c r="C61" s="181">
        <v>0</v>
      </c>
      <c r="D61" s="182">
        <v>0</v>
      </c>
      <c r="E61" s="283">
        <v>57</v>
      </c>
      <c r="F61" s="186">
        <v>57</v>
      </c>
      <c r="G61" s="157"/>
      <c r="H61" s="3" t="s">
        <v>416</v>
      </c>
    </row>
    <row r="62" spans="1:8" x14ac:dyDescent="0.25">
      <c r="A62" s="47" t="s">
        <v>174</v>
      </c>
      <c r="B62" s="48" t="s">
        <v>175</v>
      </c>
      <c r="C62" s="181"/>
      <c r="D62" s="182">
        <v>0</v>
      </c>
      <c r="E62" s="283"/>
      <c r="F62" s="186">
        <v>0</v>
      </c>
      <c r="G62" s="157">
        <v>0</v>
      </c>
      <c r="H62" s="3"/>
    </row>
    <row r="63" spans="1:8" x14ac:dyDescent="0.25">
      <c r="A63" s="47"/>
      <c r="B63" s="51" t="s">
        <v>8</v>
      </c>
      <c r="C63" s="189">
        <f>SUM(C60:C62)</f>
        <v>0</v>
      </c>
      <c r="D63" s="197">
        <f>SUM(D60:D62)</f>
        <v>250</v>
      </c>
      <c r="E63" s="187">
        <f t="shared" ref="E63" si="3">SUM(E60:E62)</f>
        <v>257</v>
      </c>
      <c r="F63" s="190">
        <f>SUM(F60:F62)</f>
        <v>257</v>
      </c>
      <c r="G63" s="165">
        <f>SUM(G60:G62)</f>
        <v>0</v>
      </c>
      <c r="H63" s="3"/>
    </row>
    <row r="64" spans="1:8" x14ac:dyDescent="0.25">
      <c r="A64" s="47"/>
      <c r="B64" s="51"/>
      <c r="C64" s="189"/>
      <c r="D64" s="197"/>
      <c r="E64" s="283"/>
      <c r="F64" s="190"/>
      <c r="G64" s="165"/>
      <c r="H64" s="3"/>
    </row>
    <row r="65" spans="1:8" x14ac:dyDescent="0.25">
      <c r="A65" s="47"/>
      <c r="B65" s="36" t="s">
        <v>358</v>
      </c>
      <c r="C65" s="189"/>
      <c r="D65" s="197"/>
      <c r="E65" s="283"/>
      <c r="F65" s="190"/>
      <c r="G65" s="165"/>
      <c r="H65" s="3"/>
    </row>
    <row r="66" spans="1:8" x14ac:dyDescent="0.25">
      <c r="A66" s="47" t="s">
        <v>176</v>
      </c>
      <c r="B66" s="48" t="s">
        <v>177</v>
      </c>
      <c r="C66" s="199">
        <v>0</v>
      </c>
      <c r="D66" s="200">
        <v>1000</v>
      </c>
      <c r="E66" s="283">
        <v>259</v>
      </c>
      <c r="F66" s="186">
        <v>259</v>
      </c>
      <c r="G66" s="157">
        <v>350</v>
      </c>
      <c r="H66" s="3" t="s">
        <v>479</v>
      </c>
    </row>
    <row r="67" spans="1:8" x14ac:dyDescent="0.25">
      <c r="A67" s="47"/>
      <c r="B67" s="51" t="s">
        <v>8</v>
      </c>
      <c r="C67" s="201">
        <f>SUM(C66:C66)</f>
        <v>0</v>
      </c>
      <c r="D67" s="25">
        <f t="shared" ref="D67:G67" si="4">SUM(D66:D66)</f>
        <v>1000</v>
      </c>
      <c r="E67" s="197">
        <f t="shared" ref="E67" si="5">SUM(E66:E66)</f>
        <v>259</v>
      </c>
      <c r="F67" s="201">
        <f t="shared" si="4"/>
        <v>259</v>
      </c>
      <c r="G67" s="201">
        <f t="shared" si="4"/>
        <v>350</v>
      </c>
      <c r="H67" s="3"/>
    </row>
    <row r="68" spans="1:8" x14ac:dyDescent="0.25">
      <c r="A68" s="47"/>
      <c r="B68" s="51"/>
      <c r="C68" s="201"/>
      <c r="D68" s="25"/>
      <c r="E68" s="283"/>
      <c r="F68" s="201"/>
      <c r="G68" s="201"/>
      <c r="H68" s="3"/>
    </row>
    <row r="69" spans="1:8" x14ac:dyDescent="0.25">
      <c r="A69" s="52"/>
      <c r="B69" s="34" t="s">
        <v>178</v>
      </c>
      <c r="C69" s="191"/>
      <c r="D69" s="191"/>
      <c r="E69" s="192"/>
      <c r="F69" s="193"/>
      <c r="G69" s="194"/>
      <c r="H69" s="3"/>
    </row>
    <row r="70" spans="1:8" x14ac:dyDescent="0.25">
      <c r="A70" s="47" t="s">
        <v>179</v>
      </c>
      <c r="B70" s="48" t="s">
        <v>180</v>
      </c>
      <c r="C70" s="199">
        <v>169007</v>
      </c>
      <c r="D70" s="200">
        <v>117180</v>
      </c>
      <c r="E70" s="287">
        <v>160714</v>
      </c>
      <c r="F70" s="198">
        <f>SUM(E70/12*12)</f>
        <v>160714</v>
      </c>
      <c r="G70" s="202">
        <v>169007</v>
      </c>
      <c r="H70" s="20" t="s">
        <v>519</v>
      </c>
    </row>
    <row r="71" spans="1:8" x14ac:dyDescent="0.25">
      <c r="A71" s="47"/>
      <c r="B71" s="48" t="s">
        <v>181</v>
      </c>
      <c r="C71" s="199"/>
      <c r="D71" s="200">
        <v>0</v>
      </c>
      <c r="E71" s="283"/>
      <c r="F71" s="186"/>
      <c r="G71" s="194"/>
      <c r="H71" s="3"/>
    </row>
    <row r="72" spans="1:8" x14ac:dyDescent="0.25">
      <c r="A72" s="47"/>
      <c r="B72" s="48" t="s">
        <v>182</v>
      </c>
      <c r="C72" s="199"/>
      <c r="D72" s="200"/>
      <c r="E72" s="284"/>
      <c r="F72" s="186"/>
      <c r="G72" s="194"/>
      <c r="H72" s="3"/>
    </row>
    <row r="73" spans="1:8" x14ac:dyDescent="0.25">
      <c r="A73" s="47"/>
      <c r="B73" s="48" t="s">
        <v>183</v>
      </c>
      <c r="C73" s="199"/>
      <c r="D73" s="200"/>
      <c r="E73" s="283"/>
      <c r="F73" s="203"/>
      <c r="G73" s="194"/>
      <c r="H73" s="3"/>
    </row>
    <row r="74" spans="1:8" x14ac:dyDescent="0.25">
      <c r="A74" s="47"/>
      <c r="B74" s="48" t="s">
        <v>184</v>
      </c>
      <c r="C74" s="199"/>
      <c r="D74" s="200"/>
      <c r="E74" s="283"/>
      <c r="F74" s="186"/>
      <c r="G74" s="194"/>
      <c r="H74" s="3"/>
    </row>
    <row r="75" spans="1:8" x14ac:dyDescent="0.25">
      <c r="A75" s="49" t="s">
        <v>185</v>
      </c>
      <c r="B75" s="50" t="s">
        <v>186</v>
      </c>
      <c r="C75" s="204">
        <v>19288</v>
      </c>
      <c r="D75" s="200">
        <v>12000</v>
      </c>
      <c r="E75" s="283">
        <v>13897</v>
      </c>
      <c r="F75" s="186">
        <f>SUM(E75/12*12)</f>
        <v>13897</v>
      </c>
      <c r="G75" s="202">
        <f>SUM(F75*1.07)</f>
        <v>14869.79</v>
      </c>
      <c r="H75" s="3" t="s">
        <v>520</v>
      </c>
    </row>
    <row r="76" spans="1:8" x14ac:dyDescent="0.25">
      <c r="A76" s="47" t="s">
        <v>188</v>
      </c>
      <c r="B76" s="48" t="s">
        <v>189</v>
      </c>
      <c r="C76" s="199">
        <v>10141</v>
      </c>
      <c r="D76" s="200">
        <v>17000</v>
      </c>
      <c r="E76" s="283">
        <v>21140</v>
      </c>
      <c r="F76" s="186">
        <f t="shared" ref="F76:F83" si="6">SUM(E76/12*12)</f>
        <v>21140</v>
      </c>
      <c r="G76" s="157">
        <v>15000</v>
      </c>
      <c r="H76" s="3" t="s">
        <v>308</v>
      </c>
    </row>
    <row r="77" spans="1:8" x14ac:dyDescent="0.25">
      <c r="A77" s="47" t="s">
        <v>190</v>
      </c>
      <c r="B77" s="48" t="s">
        <v>191</v>
      </c>
      <c r="C77" s="199">
        <v>2230</v>
      </c>
      <c r="D77" s="200">
        <v>1250</v>
      </c>
      <c r="E77" s="283">
        <v>1518</v>
      </c>
      <c r="F77" s="186">
        <f t="shared" si="6"/>
        <v>1518</v>
      </c>
      <c r="G77" s="157">
        <v>2000</v>
      </c>
      <c r="H77" s="3" t="s">
        <v>369</v>
      </c>
    </row>
    <row r="78" spans="1:8" x14ac:dyDescent="0.25">
      <c r="A78" s="47" t="s">
        <v>359</v>
      </c>
      <c r="B78" s="48" t="s">
        <v>187</v>
      </c>
      <c r="C78" s="199">
        <v>8864</v>
      </c>
      <c r="D78" s="200">
        <v>10000</v>
      </c>
      <c r="E78" s="283">
        <v>10475</v>
      </c>
      <c r="F78" s="186">
        <f t="shared" si="6"/>
        <v>10475</v>
      </c>
      <c r="G78" s="157">
        <v>12000</v>
      </c>
      <c r="H78" s="3" t="s">
        <v>370</v>
      </c>
    </row>
    <row r="79" spans="1:8" x14ac:dyDescent="0.25">
      <c r="A79" s="47" t="s">
        <v>192</v>
      </c>
      <c r="B79" s="48" t="s">
        <v>193</v>
      </c>
      <c r="C79" s="199">
        <v>260</v>
      </c>
      <c r="D79" s="200">
        <v>150</v>
      </c>
      <c r="E79" s="283">
        <v>100</v>
      </c>
      <c r="F79" s="186">
        <f t="shared" si="6"/>
        <v>100</v>
      </c>
      <c r="G79" s="157">
        <v>150</v>
      </c>
      <c r="H79" s="3" t="s">
        <v>417</v>
      </c>
    </row>
    <row r="80" spans="1:8" x14ac:dyDescent="0.25">
      <c r="A80" s="47" t="s">
        <v>194</v>
      </c>
      <c r="B80" s="48" t="s">
        <v>195</v>
      </c>
      <c r="C80" s="199">
        <v>226</v>
      </c>
      <c r="D80" s="200">
        <v>600</v>
      </c>
      <c r="E80" s="283">
        <v>165</v>
      </c>
      <c r="F80" s="186">
        <f t="shared" si="6"/>
        <v>165</v>
      </c>
      <c r="G80" s="157">
        <v>500</v>
      </c>
      <c r="H80" s="3" t="s">
        <v>417</v>
      </c>
    </row>
    <row r="81" spans="1:8" x14ac:dyDescent="0.25">
      <c r="A81" s="47" t="s">
        <v>360</v>
      </c>
      <c r="B81" s="48" t="s">
        <v>361</v>
      </c>
      <c r="C81" s="199"/>
      <c r="D81" s="200"/>
      <c r="E81" s="283">
        <v>0</v>
      </c>
      <c r="F81" s="186">
        <f t="shared" si="6"/>
        <v>0</v>
      </c>
      <c r="G81" s="157">
        <v>500</v>
      </c>
      <c r="H81" s="3" t="s">
        <v>371</v>
      </c>
    </row>
    <row r="82" spans="1:8" x14ac:dyDescent="0.25">
      <c r="A82" s="47" t="s">
        <v>196</v>
      </c>
      <c r="B82" s="48" t="s">
        <v>197</v>
      </c>
      <c r="C82" s="199">
        <v>135739</v>
      </c>
      <c r="D82" s="200">
        <v>328000</v>
      </c>
      <c r="E82" s="283">
        <v>881842</v>
      </c>
      <c r="F82" s="186">
        <f t="shared" si="6"/>
        <v>881842</v>
      </c>
      <c r="G82" s="300">
        <v>169463</v>
      </c>
      <c r="H82" s="148" t="s">
        <v>539</v>
      </c>
    </row>
    <row r="83" spans="1:8" x14ac:dyDescent="0.25">
      <c r="A83" s="47" t="s">
        <v>315</v>
      </c>
      <c r="B83" s="48" t="s">
        <v>316</v>
      </c>
      <c r="C83" s="199"/>
      <c r="D83" s="200"/>
      <c r="E83" s="283">
        <v>21978</v>
      </c>
      <c r="F83" s="186">
        <f t="shared" si="6"/>
        <v>21978</v>
      </c>
      <c r="G83" s="157">
        <v>5000</v>
      </c>
      <c r="H83" s="3" t="s">
        <v>418</v>
      </c>
    </row>
    <row r="84" spans="1:8" x14ac:dyDescent="0.25">
      <c r="A84" s="49"/>
      <c r="B84" s="53" t="s">
        <v>8</v>
      </c>
      <c r="C84" s="200">
        <f>SUM(C70:C83)</f>
        <v>345755</v>
      </c>
      <c r="D84" s="200">
        <f>SUM(D70:D83)</f>
        <v>486180</v>
      </c>
      <c r="E84" s="200">
        <f t="shared" ref="E84" si="7">SUM(E70:E83)</f>
        <v>1111829</v>
      </c>
      <c r="F84" s="205">
        <f>SUM(F70:F83)</f>
        <v>1111829</v>
      </c>
      <c r="G84" s="155">
        <f>SUM(G70:G83)</f>
        <v>388489.79000000004</v>
      </c>
      <c r="H84" s="3"/>
    </row>
    <row r="85" spans="1:8" x14ac:dyDescent="0.25">
      <c r="A85" s="49"/>
      <c r="B85" s="53"/>
      <c r="C85" s="200"/>
      <c r="D85" s="200"/>
      <c r="E85" s="283"/>
      <c r="F85" s="205"/>
      <c r="G85" s="155"/>
      <c r="H85" s="3"/>
    </row>
    <row r="86" spans="1:8" x14ac:dyDescent="0.25">
      <c r="A86" s="52"/>
      <c r="B86" s="34" t="s">
        <v>198</v>
      </c>
      <c r="C86" s="204"/>
      <c r="D86" s="200"/>
      <c r="E86" s="206"/>
      <c r="F86" s="205"/>
      <c r="G86" s="155"/>
      <c r="H86" s="3"/>
    </row>
    <row r="87" spans="1:8" x14ac:dyDescent="0.25">
      <c r="A87" s="47" t="s">
        <v>199</v>
      </c>
      <c r="B87" s="48" t="s">
        <v>200</v>
      </c>
      <c r="C87" s="199">
        <v>66579</v>
      </c>
      <c r="D87" s="200">
        <v>70000</v>
      </c>
      <c r="E87" s="283">
        <v>69342</v>
      </c>
      <c r="F87" s="207">
        <f>SUM(E87/12*12)</f>
        <v>69342</v>
      </c>
      <c r="G87" s="154">
        <v>45000</v>
      </c>
      <c r="H87" s="3" t="s">
        <v>309</v>
      </c>
    </row>
    <row r="88" spans="1:8" x14ac:dyDescent="0.25">
      <c r="A88" s="49" t="s">
        <v>201</v>
      </c>
      <c r="B88" s="50" t="s">
        <v>202</v>
      </c>
      <c r="C88" s="204">
        <v>18512</v>
      </c>
      <c r="D88" s="200">
        <v>5000</v>
      </c>
      <c r="E88" s="283">
        <v>7262</v>
      </c>
      <c r="F88" s="207">
        <f>SUM(E88/12*12)</f>
        <v>7262</v>
      </c>
      <c r="G88" s="157">
        <v>6000</v>
      </c>
      <c r="H88" s="3" t="s">
        <v>529</v>
      </c>
    </row>
    <row r="89" spans="1:8" x14ac:dyDescent="0.25">
      <c r="A89" s="47" t="s">
        <v>203</v>
      </c>
      <c r="B89" s="48" t="s">
        <v>204</v>
      </c>
      <c r="C89" s="199">
        <v>0</v>
      </c>
      <c r="D89" s="200">
        <v>100</v>
      </c>
      <c r="E89" s="283">
        <v>0</v>
      </c>
      <c r="F89" s="207">
        <f t="shared" ref="F89:F106" si="8">SUM(E89/12*12)</f>
        <v>0</v>
      </c>
      <c r="G89" s="157">
        <v>1000</v>
      </c>
      <c r="H89" s="3" t="s">
        <v>310</v>
      </c>
    </row>
    <row r="90" spans="1:8" x14ac:dyDescent="0.25">
      <c r="A90" s="49" t="s">
        <v>205</v>
      </c>
      <c r="B90" s="50" t="s">
        <v>206</v>
      </c>
      <c r="C90" s="204">
        <v>13764</v>
      </c>
      <c r="D90" s="200">
        <v>12000</v>
      </c>
      <c r="E90" s="283">
        <v>13878</v>
      </c>
      <c r="F90" s="207">
        <f t="shared" si="8"/>
        <v>13878</v>
      </c>
      <c r="G90" s="157">
        <v>14500</v>
      </c>
      <c r="H90" s="3" t="s">
        <v>480</v>
      </c>
    </row>
    <row r="91" spans="1:8" x14ac:dyDescent="0.25">
      <c r="A91" s="49" t="s">
        <v>207</v>
      </c>
      <c r="B91" s="50" t="s">
        <v>208</v>
      </c>
      <c r="C91" s="204">
        <v>2197</v>
      </c>
      <c r="D91" s="200">
        <v>600</v>
      </c>
      <c r="E91" s="283">
        <v>2311</v>
      </c>
      <c r="F91" s="207">
        <f t="shared" si="8"/>
        <v>2311</v>
      </c>
      <c r="G91" s="157">
        <v>2212</v>
      </c>
      <c r="H91" s="299" t="s">
        <v>530</v>
      </c>
    </row>
    <row r="92" spans="1:8" x14ac:dyDescent="0.25">
      <c r="A92" s="49" t="s">
        <v>209</v>
      </c>
      <c r="B92" s="50" t="s">
        <v>210</v>
      </c>
      <c r="C92" s="204">
        <v>2040</v>
      </c>
      <c r="D92" s="200">
        <v>2040</v>
      </c>
      <c r="E92" s="283">
        <v>2040</v>
      </c>
      <c r="F92" s="207">
        <f t="shared" si="8"/>
        <v>2040</v>
      </c>
      <c r="G92" s="157">
        <v>2390</v>
      </c>
      <c r="H92" s="3" t="s">
        <v>419</v>
      </c>
    </row>
    <row r="93" spans="1:8" x14ac:dyDescent="0.25">
      <c r="A93" s="49" t="s">
        <v>211</v>
      </c>
      <c r="B93" s="50" t="s">
        <v>212</v>
      </c>
      <c r="C93" s="204">
        <v>1892</v>
      </c>
      <c r="D93" s="200">
        <v>3000</v>
      </c>
      <c r="E93" s="283">
        <v>2139</v>
      </c>
      <c r="F93" s="207">
        <f t="shared" si="8"/>
        <v>2139</v>
      </c>
      <c r="G93" s="157">
        <f t="shared" ref="G93:G99" si="9">F93*1.035</f>
        <v>2213.8649999999998</v>
      </c>
      <c r="H93" s="3" t="s">
        <v>420</v>
      </c>
    </row>
    <row r="94" spans="1:8" x14ac:dyDescent="0.25">
      <c r="A94" s="47" t="s">
        <v>213</v>
      </c>
      <c r="B94" s="48" t="s">
        <v>214</v>
      </c>
      <c r="C94" s="199">
        <v>60453</v>
      </c>
      <c r="D94" s="200">
        <v>35000</v>
      </c>
      <c r="E94" s="283">
        <v>23635</v>
      </c>
      <c r="F94" s="207">
        <f t="shared" si="8"/>
        <v>23635</v>
      </c>
      <c r="G94" s="156">
        <v>70000</v>
      </c>
      <c r="H94" s="21" t="s">
        <v>481</v>
      </c>
    </row>
    <row r="95" spans="1:8" x14ac:dyDescent="0.25">
      <c r="A95" s="47" t="s">
        <v>375</v>
      </c>
      <c r="B95" s="48" t="s">
        <v>376</v>
      </c>
      <c r="C95" s="199"/>
      <c r="D95" s="200"/>
      <c r="E95" s="283">
        <v>375</v>
      </c>
      <c r="F95" s="207">
        <f t="shared" si="8"/>
        <v>375</v>
      </c>
      <c r="G95" s="157">
        <f t="shared" si="9"/>
        <v>388.12499999999994</v>
      </c>
      <c r="H95" s="3" t="s">
        <v>421</v>
      </c>
    </row>
    <row r="96" spans="1:8" x14ac:dyDescent="0.25">
      <c r="A96" s="47" t="s">
        <v>215</v>
      </c>
      <c r="B96" s="48" t="s">
        <v>216</v>
      </c>
      <c r="C96" s="199">
        <v>1434</v>
      </c>
      <c r="D96" s="200">
        <v>3000</v>
      </c>
      <c r="E96" s="283">
        <v>4203</v>
      </c>
      <c r="F96" s="207">
        <f t="shared" si="8"/>
        <v>4203</v>
      </c>
      <c r="G96" s="157">
        <f t="shared" si="9"/>
        <v>4350.1049999999996</v>
      </c>
      <c r="H96" s="3" t="s">
        <v>422</v>
      </c>
    </row>
    <row r="97" spans="1:8" x14ac:dyDescent="0.25">
      <c r="A97" s="47" t="s">
        <v>217</v>
      </c>
      <c r="B97" s="48" t="s">
        <v>218</v>
      </c>
      <c r="C97" s="199">
        <v>6686</v>
      </c>
      <c r="D97" s="200">
        <v>6000</v>
      </c>
      <c r="E97" s="283">
        <v>5684</v>
      </c>
      <c r="F97" s="207">
        <f t="shared" si="8"/>
        <v>5684</v>
      </c>
      <c r="G97" s="157">
        <f t="shared" si="9"/>
        <v>5882.94</v>
      </c>
      <c r="H97" s="3" t="s">
        <v>422</v>
      </c>
    </row>
    <row r="98" spans="1:8" x14ac:dyDescent="0.25">
      <c r="A98" s="47" t="s">
        <v>505</v>
      </c>
      <c r="B98" s="48" t="s">
        <v>506</v>
      </c>
      <c r="C98" s="199"/>
      <c r="D98" s="200"/>
      <c r="E98" s="283">
        <v>200</v>
      </c>
      <c r="F98" s="207">
        <f t="shared" si="8"/>
        <v>200</v>
      </c>
      <c r="G98" s="157">
        <v>200</v>
      </c>
      <c r="H98" s="3" t="s">
        <v>531</v>
      </c>
    </row>
    <row r="99" spans="1:8" x14ac:dyDescent="0.25">
      <c r="A99" s="47" t="s">
        <v>219</v>
      </c>
      <c r="B99" s="48" t="s">
        <v>220</v>
      </c>
      <c r="C99" s="199">
        <v>11463</v>
      </c>
      <c r="D99" s="200">
        <v>12000</v>
      </c>
      <c r="E99" s="283">
        <v>11209</v>
      </c>
      <c r="F99" s="207">
        <f t="shared" si="8"/>
        <v>11209</v>
      </c>
      <c r="G99" s="157">
        <f t="shared" si="9"/>
        <v>11601.314999999999</v>
      </c>
      <c r="H99" s="3" t="s">
        <v>423</v>
      </c>
    </row>
    <row r="100" spans="1:8" x14ac:dyDescent="0.25">
      <c r="A100" s="47" t="s">
        <v>221</v>
      </c>
      <c r="B100" s="48" t="s">
        <v>222</v>
      </c>
      <c r="C100" s="199">
        <v>44336</v>
      </c>
      <c r="D100" s="200">
        <v>60000</v>
      </c>
      <c r="E100" s="283">
        <v>52957</v>
      </c>
      <c r="F100" s="207">
        <f t="shared" si="8"/>
        <v>52957</v>
      </c>
      <c r="G100" s="175">
        <v>5869</v>
      </c>
      <c r="H100" s="3" t="s">
        <v>533</v>
      </c>
    </row>
    <row r="101" spans="1:8" x14ac:dyDescent="0.25">
      <c r="A101" s="47" t="s">
        <v>223</v>
      </c>
      <c r="B101" s="48" t="s">
        <v>224</v>
      </c>
      <c r="C101" s="199">
        <v>1535</v>
      </c>
      <c r="D101" s="200">
        <v>4000</v>
      </c>
      <c r="E101" s="283">
        <v>43777</v>
      </c>
      <c r="F101" s="207">
        <f t="shared" si="8"/>
        <v>43777</v>
      </c>
      <c r="G101" s="157">
        <v>6000</v>
      </c>
      <c r="H101" s="3" t="s">
        <v>424</v>
      </c>
    </row>
    <row r="102" spans="1:8" x14ac:dyDescent="0.25">
      <c r="A102" s="47" t="s">
        <v>225</v>
      </c>
      <c r="B102" s="48" t="s">
        <v>226</v>
      </c>
      <c r="C102" s="199">
        <v>151577</v>
      </c>
      <c r="D102" s="200">
        <v>36000</v>
      </c>
      <c r="E102" s="283">
        <v>83784</v>
      </c>
      <c r="F102" s="207">
        <f t="shared" si="8"/>
        <v>83784</v>
      </c>
      <c r="G102" s="156">
        <v>205000</v>
      </c>
      <c r="H102" s="21" t="s">
        <v>522</v>
      </c>
    </row>
    <row r="103" spans="1:8" x14ac:dyDescent="0.25">
      <c r="A103" s="47" t="s">
        <v>227</v>
      </c>
      <c r="B103" s="48" t="s">
        <v>228</v>
      </c>
      <c r="C103" s="199">
        <v>0</v>
      </c>
      <c r="D103" s="200">
        <v>45000</v>
      </c>
      <c r="E103" s="283"/>
      <c r="F103" s="207">
        <f t="shared" si="8"/>
        <v>0</v>
      </c>
      <c r="G103" s="157">
        <v>45000</v>
      </c>
      <c r="H103" s="3" t="s">
        <v>311</v>
      </c>
    </row>
    <row r="104" spans="1:8" x14ac:dyDescent="0.25">
      <c r="A104" s="47" t="s">
        <v>229</v>
      </c>
      <c r="B104" s="48" t="s">
        <v>230</v>
      </c>
      <c r="C104" s="199">
        <v>0</v>
      </c>
      <c r="D104" s="200">
        <v>0</v>
      </c>
      <c r="E104" s="283"/>
      <c r="F104" s="207">
        <f t="shared" si="8"/>
        <v>0</v>
      </c>
      <c r="G104" s="157">
        <v>0</v>
      </c>
      <c r="H104" s="3"/>
    </row>
    <row r="105" spans="1:8" x14ac:dyDescent="0.25">
      <c r="A105" s="47" t="s">
        <v>362</v>
      </c>
      <c r="B105" s="48" t="s">
        <v>231</v>
      </c>
      <c r="C105" s="199">
        <v>0</v>
      </c>
      <c r="D105" s="208">
        <v>238989</v>
      </c>
      <c r="E105" s="283">
        <v>38917</v>
      </c>
      <c r="F105" s="207">
        <f t="shared" si="8"/>
        <v>38917</v>
      </c>
      <c r="G105" s="156">
        <v>0</v>
      </c>
      <c r="H105" s="21" t="s">
        <v>521</v>
      </c>
    </row>
    <row r="106" spans="1:8" x14ac:dyDescent="0.25">
      <c r="A106" s="47" t="s">
        <v>232</v>
      </c>
      <c r="B106" s="48" t="s">
        <v>233</v>
      </c>
      <c r="C106" s="199">
        <v>7176.69</v>
      </c>
      <c r="D106" s="200">
        <v>7176.69</v>
      </c>
      <c r="E106" s="283">
        <v>9873</v>
      </c>
      <c r="F106" s="207">
        <f t="shared" si="8"/>
        <v>9873</v>
      </c>
      <c r="G106" s="157">
        <v>10373</v>
      </c>
      <c r="H106" s="3" t="s">
        <v>425</v>
      </c>
    </row>
    <row r="107" spans="1:8" x14ac:dyDescent="0.25">
      <c r="A107" s="47"/>
      <c r="B107" s="51" t="s">
        <v>234</v>
      </c>
      <c r="C107" s="209">
        <f>SUM(C87:C106)</f>
        <v>389644.69</v>
      </c>
      <c r="D107" s="210">
        <f>SUM(D87:D106)</f>
        <v>539905.68999999994</v>
      </c>
      <c r="E107" s="211">
        <f>SUM(E87:E106)</f>
        <v>371586</v>
      </c>
      <c r="F107" s="212">
        <f>SUM(F87:F106)</f>
        <v>371586</v>
      </c>
      <c r="G107" s="213">
        <f>SUM(G87:G106)</f>
        <v>437980.35</v>
      </c>
      <c r="H107" s="3"/>
    </row>
    <row r="108" spans="1:8" x14ac:dyDescent="0.25">
      <c r="A108" s="47"/>
      <c r="B108" s="54"/>
      <c r="C108" s="45"/>
      <c r="D108" s="179"/>
      <c r="E108" s="283"/>
      <c r="F108" s="212"/>
      <c r="G108" s="213"/>
      <c r="H108" s="3"/>
    </row>
    <row r="109" spans="1:8" x14ac:dyDescent="0.25">
      <c r="A109" s="52"/>
      <c r="B109" s="37" t="s">
        <v>235</v>
      </c>
      <c r="C109" s="214"/>
      <c r="D109" s="49"/>
      <c r="E109" s="211"/>
      <c r="F109" s="212"/>
      <c r="G109" s="213"/>
      <c r="H109" s="3"/>
    </row>
    <row r="110" spans="1:8" x14ac:dyDescent="0.25">
      <c r="A110" s="47" t="s">
        <v>236</v>
      </c>
      <c r="B110" s="48" t="s">
        <v>237</v>
      </c>
      <c r="C110" s="215">
        <v>493</v>
      </c>
      <c r="D110" s="197">
        <v>3000</v>
      </c>
      <c r="E110" s="283">
        <v>145</v>
      </c>
      <c r="F110" s="186">
        <f>SUM(E110/12*12)</f>
        <v>145</v>
      </c>
      <c r="G110" s="157">
        <v>200</v>
      </c>
      <c r="H110" s="3" t="s">
        <v>312</v>
      </c>
    </row>
    <row r="111" spans="1:8" x14ac:dyDescent="0.25">
      <c r="A111" s="47" t="s">
        <v>363</v>
      </c>
      <c r="B111" s="48" t="s">
        <v>238</v>
      </c>
      <c r="C111" s="215">
        <v>339</v>
      </c>
      <c r="D111" s="197">
        <v>331</v>
      </c>
      <c r="E111" s="283">
        <v>974</v>
      </c>
      <c r="F111" s="186">
        <f t="shared" ref="F111:F118" si="10">SUM(E111/12*12)</f>
        <v>974</v>
      </c>
      <c r="G111" s="157">
        <v>1000</v>
      </c>
      <c r="H111" s="3" t="s">
        <v>426</v>
      </c>
    </row>
    <row r="112" spans="1:8" x14ac:dyDescent="0.25">
      <c r="A112" s="47" t="s">
        <v>239</v>
      </c>
      <c r="B112" s="48" t="s">
        <v>240</v>
      </c>
      <c r="C112" s="215">
        <v>828</v>
      </c>
      <c r="D112" s="197">
        <v>600</v>
      </c>
      <c r="E112" s="283">
        <v>782</v>
      </c>
      <c r="F112" s="186">
        <f t="shared" si="10"/>
        <v>782</v>
      </c>
      <c r="G112" s="157">
        <v>850</v>
      </c>
      <c r="H112" s="3" t="s">
        <v>291</v>
      </c>
    </row>
    <row r="113" spans="1:8" x14ac:dyDescent="0.25">
      <c r="A113" s="47" t="s">
        <v>241</v>
      </c>
      <c r="B113" s="48" t="s">
        <v>242</v>
      </c>
      <c r="C113" s="215">
        <v>2488</v>
      </c>
      <c r="D113" s="197">
        <v>2500</v>
      </c>
      <c r="E113" s="283">
        <v>11128</v>
      </c>
      <c r="F113" s="186">
        <f t="shared" si="10"/>
        <v>11128</v>
      </c>
      <c r="G113" s="157">
        <v>6700</v>
      </c>
      <c r="H113" s="3" t="s">
        <v>509</v>
      </c>
    </row>
    <row r="114" spans="1:8" x14ac:dyDescent="0.25">
      <c r="A114" s="47" t="s">
        <v>243</v>
      </c>
      <c r="B114" s="48" t="s">
        <v>244</v>
      </c>
      <c r="C114" s="215">
        <v>350</v>
      </c>
      <c r="D114" s="197">
        <v>400</v>
      </c>
      <c r="E114" s="283">
        <v>400</v>
      </c>
      <c r="F114" s="186">
        <f t="shared" si="10"/>
        <v>400</v>
      </c>
      <c r="G114" s="157">
        <v>0</v>
      </c>
      <c r="H114" s="3"/>
    </row>
    <row r="115" spans="1:8" x14ac:dyDescent="0.25">
      <c r="A115" s="47" t="s">
        <v>245</v>
      </c>
      <c r="B115" s="48" t="s">
        <v>246</v>
      </c>
      <c r="C115" s="215">
        <v>200</v>
      </c>
      <c r="D115" s="197">
        <v>0</v>
      </c>
      <c r="E115" s="283"/>
      <c r="F115" s="186">
        <f t="shared" si="10"/>
        <v>0</v>
      </c>
      <c r="G115" s="157">
        <v>0</v>
      </c>
      <c r="H115" s="3"/>
    </row>
    <row r="116" spans="1:8" x14ac:dyDescent="0.25">
      <c r="A116" s="47" t="s">
        <v>251</v>
      </c>
      <c r="B116" s="48" t="s">
        <v>252</v>
      </c>
      <c r="C116" s="215">
        <v>1050</v>
      </c>
      <c r="D116" s="197">
        <v>15000</v>
      </c>
      <c r="E116" s="283">
        <v>30100</v>
      </c>
      <c r="F116" s="186">
        <f t="shared" si="10"/>
        <v>30100</v>
      </c>
      <c r="G116" s="157">
        <v>15500</v>
      </c>
      <c r="H116" s="3" t="s">
        <v>503</v>
      </c>
    </row>
    <row r="117" spans="1:8" x14ac:dyDescent="0.25">
      <c r="A117" s="47" t="s">
        <v>247</v>
      </c>
      <c r="B117" s="48" t="s">
        <v>248</v>
      </c>
      <c r="C117" s="215">
        <v>-100</v>
      </c>
      <c r="D117" s="197">
        <v>0</v>
      </c>
      <c r="E117" s="283">
        <v>392</v>
      </c>
      <c r="F117" s="186">
        <f t="shared" si="10"/>
        <v>392</v>
      </c>
      <c r="G117" s="157">
        <v>350</v>
      </c>
      <c r="H117" s="3" t="s">
        <v>372</v>
      </c>
    </row>
    <row r="118" spans="1:8" x14ac:dyDescent="0.25">
      <c r="A118" s="47" t="s">
        <v>249</v>
      </c>
      <c r="B118" s="48" t="s">
        <v>250</v>
      </c>
      <c r="C118" s="215"/>
      <c r="D118" s="197">
        <v>0</v>
      </c>
      <c r="E118" s="283"/>
      <c r="F118" s="186">
        <f t="shared" si="10"/>
        <v>0</v>
      </c>
      <c r="G118" s="157">
        <v>0</v>
      </c>
      <c r="H118" s="3"/>
    </row>
    <row r="119" spans="1:8" x14ac:dyDescent="0.25">
      <c r="A119" s="47"/>
      <c r="B119" s="55" t="s">
        <v>8</v>
      </c>
      <c r="C119" s="216">
        <f>SUM(C110:C118)</f>
        <v>5648</v>
      </c>
      <c r="D119" s="213">
        <f>SUM(D110:D118)</f>
        <v>21831</v>
      </c>
      <c r="E119" s="211">
        <f>SUM(E110:E118)</f>
        <v>43921</v>
      </c>
      <c r="F119" s="212">
        <f>SUM(F110:F118)</f>
        <v>43921</v>
      </c>
      <c r="G119" s="213">
        <f>SUM(G110:G118)</f>
        <v>24600</v>
      </c>
      <c r="H119" s="3"/>
    </row>
    <row r="120" spans="1:8" x14ac:dyDescent="0.25">
      <c r="A120" s="47"/>
      <c r="B120" s="48"/>
      <c r="C120" s="215"/>
      <c r="D120" s="197"/>
      <c r="E120" s="283"/>
      <c r="F120" s="212"/>
      <c r="G120" s="213"/>
      <c r="H120" s="3"/>
    </row>
    <row r="121" spans="1:8" x14ac:dyDescent="0.25">
      <c r="A121" s="301" t="s">
        <v>253</v>
      </c>
      <c r="B121" s="301"/>
      <c r="C121" s="214"/>
      <c r="D121" s="49"/>
      <c r="E121" s="211"/>
      <c r="F121" s="212"/>
      <c r="G121" s="213"/>
      <c r="H121" s="3"/>
    </row>
    <row r="122" spans="1:8" x14ac:dyDescent="0.25">
      <c r="A122" s="47" t="s">
        <v>254</v>
      </c>
      <c r="B122" s="286" t="s">
        <v>80</v>
      </c>
      <c r="C122" s="215">
        <v>0</v>
      </c>
      <c r="D122" s="197">
        <v>40000</v>
      </c>
      <c r="E122" s="283"/>
      <c r="F122" s="212">
        <v>0</v>
      </c>
      <c r="G122" s="217">
        <v>0</v>
      </c>
      <c r="H122" s="3" t="s">
        <v>508</v>
      </c>
    </row>
    <row r="123" spans="1:8" x14ac:dyDescent="0.25">
      <c r="A123" s="47" t="s">
        <v>255</v>
      </c>
      <c r="B123" s="33" t="s">
        <v>69</v>
      </c>
      <c r="C123" s="218">
        <v>14834</v>
      </c>
      <c r="D123" s="219">
        <v>5102</v>
      </c>
      <c r="E123" s="283">
        <v>77139</v>
      </c>
      <c r="F123" s="186">
        <f>SUM(E123/12*12)</f>
        <v>77139</v>
      </c>
      <c r="G123" s="156">
        <v>80000</v>
      </c>
      <c r="H123" s="3" t="s">
        <v>514</v>
      </c>
    </row>
    <row r="124" spans="1:8" x14ac:dyDescent="0.25">
      <c r="A124" s="47"/>
      <c r="B124" s="55" t="s">
        <v>8</v>
      </c>
      <c r="C124" s="216">
        <f t="shared" ref="C124:D124" si="11">SUM(C122:C123)</f>
        <v>14834</v>
      </c>
      <c r="D124" s="213">
        <f t="shared" si="11"/>
        <v>45102</v>
      </c>
      <c r="E124" s="211">
        <f t="shared" ref="E124" si="12">SUM(E122:E123)</f>
        <v>77139</v>
      </c>
      <c r="F124" s="212">
        <f t="shared" ref="F124:G124" si="13">SUM(F122:F123)</f>
        <v>77139</v>
      </c>
      <c r="G124" s="213">
        <f t="shared" si="13"/>
        <v>80000</v>
      </c>
      <c r="H124" s="3"/>
    </row>
    <row r="125" spans="1:8" x14ac:dyDescent="0.25">
      <c r="A125" s="47"/>
      <c r="B125" s="48"/>
      <c r="C125" s="45"/>
      <c r="D125" s="179"/>
      <c r="E125" s="285"/>
      <c r="F125" s="212"/>
      <c r="G125" s="213"/>
      <c r="H125" s="3"/>
    </row>
    <row r="126" spans="1:8" x14ac:dyDescent="0.25">
      <c r="A126" s="52"/>
      <c r="B126" s="34" t="s">
        <v>256</v>
      </c>
      <c r="C126" s="220"/>
      <c r="D126" s="221"/>
      <c r="E126" s="222"/>
      <c r="F126" s="193"/>
      <c r="G126" s="194"/>
      <c r="H126" s="3"/>
    </row>
    <row r="127" spans="1:8" x14ac:dyDescent="0.25">
      <c r="A127" s="47" t="s">
        <v>257</v>
      </c>
      <c r="B127" s="48" t="s">
        <v>258</v>
      </c>
      <c r="C127" s="223">
        <v>0</v>
      </c>
      <c r="D127" s="221">
        <v>0</v>
      </c>
      <c r="E127" s="285"/>
      <c r="F127" s="193">
        <v>0</v>
      </c>
      <c r="G127" s="194"/>
      <c r="H127" s="3"/>
    </row>
    <row r="128" spans="1:8" x14ac:dyDescent="0.25">
      <c r="A128" s="47" t="s">
        <v>259</v>
      </c>
      <c r="B128" s="48" t="s">
        <v>260</v>
      </c>
      <c r="C128" s="223">
        <v>0</v>
      </c>
      <c r="D128" s="221">
        <v>0</v>
      </c>
      <c r="E128" s="285"/>
      <c r="F128" s="186">
        <v>0</v>
      </c>
      <c r="G128" s="157"/>
      <c r="H128" s="3"/>
    </row>
    <row r="129" spans="1:8" x14ac:dyDescent="0.25">
      <c r="A129" s="47"/>
      <c r="B129" s="51" t="s">
        <v>8</v>
      </c>
      <c r="C129" s="32">
        <f>SUM(C127:C128)</f>
        <v>0</v>
      </c>
      <c r="D129" s="191">
        <f>SUM(D127:D128)</f>
        <v>0</v>
      </c>
      <c r="E129" s="222">
        <f>SUM(E127:E128)</f>
        <v>0</v>
      </c>
      <c r="F129" s="193">
        <f>SUM(F127:F128)</f>
        <v>0</v>
      </c>
      <c r="G129" s="194">
        <f>SUM(G127:G128)</f>
        <v>0</v>
      </c>
      <c r="H129" s="3"/>
    </row>
    <row r="130" spans="1:8" x14ac:dyDescent="0.25">
      <c r="A130" s="47"/>
      <c r="B130" s="48"/>
      <c r="C130" s="45"/>
      <c r="D130" s="179"/>
      <c r="E130" s="285"/>
      <c r="F130" s="193"/>
      <c r="G130" s="194"/>
      <c r="H130" s="3"/>
    </row>
    <row r="131" spans="1:8" x14ac:dyDescent="0.25">
      <c r="A131" s="52"/>
      <c r="B131" s="34" t="s">
        <v>261</v>
      </c>
      <c r="C131" s="224"/>
      <c r="D131" s="225"/>
      <c r="E131" s="226"/>
      <c r="F131" s="227"/>
      <c r="G131" s="169"/>
      <c r="H131" s="3"/>
    </row>
    <row r="132" spans="1:8" x14ac:dyDescent="0.25">
      <c r="A132" s="47" t="s">
        <v>262</v>
      </c>
      <c r="B132" s="48" t="s">
        <v>263</v>
      </c>
      <c r="C132" s="223">
        <v>17968</v>
      </c>
      <c r="D132" s="221">
        <v>21600</v>
      </c>
      <c r="E132" s="283">
        <v>24239</v>
      </c>
      <c r="F132" s="228">
        <f>SUM(F5+F9+F21+F22+F70+F75)*0.062+1307</f>
        <v>24239.436000000002</v>
      </c>
      <c r="G132" s="228">
        <f>SUM(G5+G9+G22+G70+G75)*0.062-166</f>
        <v>22309.110979999998</v>
      </c>
      <c r="H132" s="20">
        <v>6.2E-2</v>
      </c>
    </row>
    <row r="133" spans="1:8" x14ac:dyDescent="0.25">
      <c r="A133" s="47" t="s">
        <v>264</v>
      </c>
      <c r="B133" s="48" t="s">
        <v>265</v>
      </c>
      <c r="C133" s="223">
        <v>4202</v>
      </c>
      <c r="D133" s="221">
        <v>6112</v>
      </c>
      <c r="E133" s="283">
        <v>5669</v>
      </c>
      <c r="F133" s="228">
        <f>SUM(F5+F9+F21+F22+F70+F75)*0.0145+306</f>
        <v>5669.2310000000007</v>
      </c>
      <c r="G133" s="228">
        <f>SUM(G5+G9+G22+G70+G75)*0.0145</f>
        <v>5256.2759550000001</v>
      </c>
      <c r="H133" s="20">
        <v>1.4500000000000001E-2</v>
      </c>
    </row>
    <row r="134" spans="1:8" x14ac:dyDescent="0.25">
      <c r="A134" s="47" t="s">
        <v>266</v>
      </c>
      <c r="B134" s="48" t="s">
        <v>267</v>
      </c>
      <c r="C134" s="223">
        <v>0</v>
      </c>
      <c r="D134" s="221">
        <v>6000</v>
      </c>
      <c r="E134" s="283">
        <v>5051</v>
      </c>
      <c r="F134" s="228">
        <f>SUM(E134/12*12)</f>
        <v>5051</v>
      </c>
      <c r="G134" s="228">
        <f>SUM(F134*1.035)</f>
        <v>5227.7849999999999</v>
      </c>
      <c r="H134" s="20"/>
    </row>
    <row r="135" spans="1:8" x14ac:dyDescent="0.25">
      <c r="A135" s="47" t="s">
        <v>268</v>
      </c>
      <c r="B135" s="48" t="s">
        <v>269</v>
      </c>
      <c r="C135" s="223">
        <v>12449</v>
      </c>
      <c r="D135" s="221">
        <v>14000</v>
      </c>
      <c r="E135" s="283">
        <v>21375</v>
      </c>
      <c r="F135" s="228">
        <f t="shared" ref="F135:F138" si="14">SUM(E135/12*12)</f>
        <v>21375</v>
      </c>
      <c r="G135" s="157">
        <v>27685</v>
      </c>
      <c r="H135" s="3" t="s">
        <v>397</v>
      </c>
    </row>
    <row r="136" spans="1:8" x14ac:dyDescent="0.25">
      <c r="A136" s="47" t="s">
        <v>270</v>
      </c>
      <c r="B136" s="48" t="s">
        <v>271</v>
      </c>
      <c r="C136" s="223">
        <v>8511</v>
      </c>
      <c r="D136" s="221">
        <v>15000</v>
      </c>
      <c r="E136" s="283">
        <v>18128</v>
      </c>
      <c r="F136" s="228">
        <f t="shared" si="14"/>
        <v>18128</v>
      </c>
      <c r="G136" s="157">
        <v>17879</v>
      </c>
      <c r="H136" s="3" t="s">
        <v>535</v>
      </c>
    </row>
    <row r="137" spans="1:8" x14ac:dyDescent="0.25">
      <c r="A137" s="49" t="s">
        <v>364</v>
      </c>
      <c r="B137" s="50" t="s">
        <v>274</v>
      </c>
      <c r="C137" s="220">
        <v>10587</v>
      </c>
      <c r="D137" s="221">
        <v>36000</v>
      </c>
      <c r="E137" s="283">
        <v>37135</v>
      </c>
      <c r="F137" s="228">
        <f t="shared" si="14"/>
        <v>37135</v>
      </c>
      <c r="G137" s="227">
        <f>SUM(580+1348+900+187+200)*12*1.07</f>
        <v>41280.600000000006</v>
      </c>
      <c r="H137" s="3" t="s">
        <v>532</v>
      </c>
    </row>
    <row r="138" spans="1:8" x14ac:dyDescent="0.25">
      <c r="A138" s="47" t="s">
        <v>275</v>
      </c>
      <c r="B138" s="48" t="s">
        <v>276</v>
      </c>
      <c r="C138" s="223">
        <v>-6332</v>
      </c>
      <c r="D138" s="221">
        <v>0</v>
      </c>
      <c r="E138" s="283"/>
      <c r="F138" s="228">
        <f t="shared" si="14"/>
        <v>0</v>
      </c>
      <c r="G138" s="156">
        <v>2534</v>
      </c>
      <c r="H138" s="22" t="s">
        <v>500</v>
      </c>
    </row>
    <row r="139" spans="1:8" x14ac:dyDescent="0.25">
      <c r="A139" s="47"/>
      <c r="B139" s="51" t="s">
        <v>277</v>
      </c>
      <c r="C139" s="209">
        <f>SUM(C132:C138)</f>
        <v>47385</v>
      </c>
      <c r="D139" s="210">
        <f>SUM(D132:D138)</f>
        <v>98712</v>
      </c>
      <c r="E139" s="211">
        <f>SUM(E132:E138)</f>
        <v>111597</v>
      </c>
      <c r="F139" s="212">
        <f>SUM(F132:F138)</f>
        <v>111597.667</v>
      </c>
      <c r="G139" s="213">
        <f>SUM(G132:G138)</f>
        <v>122171.771935</v>
      </c>
      <c r="H139" s="3"/>
    </row>
    <row r="140" spans="1:8" x14ac:dyDescent="0.25">
      <c r="A140" s="47"/>
      <c r="B140" s="51"/>
      <c r="C140" s="209"/>
      <c r="D140" s="210"/>
      <c r="E140" s="211"/>
      <c r="F140" s="212"/>
      <c r="G140" s="213"/>
      <c r="H140" s="3"/>
    </row>
    <row r="141" spans="1:8" x14ac:dyDescent="0.25">
      <c r="A141" s="47"/>
      <c r="B141" s="35" t="s">
        <v>365</v>
      </c>
      <c r="C141" s="209"/>
      <c r="D141" s="210"/>
      <c r="E141" s="211"/>
      <c r="F141" s="212"/>
      <c r="G141" s="213"/>
      <c r="H141" s="3"/>
    </row>
    <row r="142" spans="1:8" x14ac:dyDescent="0.25">
      <c r="A142" s="47" t="s">
        <v>272</v>
      </c>
      <c r="B142" s="48" t="s">
        <v>273</v>
      </c>
      <c r="C142" s="223">
        <v>34435</v>
      </c>
      <c r="D142" s="221">
        <v>25000</v>
      </c>
      <c r="E142" s="283">
        <v>16575</v>
      </c>
      <c r="F142" s="227">
        <f>SUM(E142/12*12)</f>
        <v>16575</v>
      </c>
      <c r="G142" s="157">
        <v>19563</v>
      </c>
      <c r="H142" s="3" t="s">
        <v>534</v>
      </c>
    </row>
    <row r="143" spans="1:8" x14ac:dyDescent="0.25">
      <c r="A143" s="47"/>
      <c r="B143" s="51" t="s">
        <v>8</v>
      </c>
      <c r="C143" s="223">
        <f>SUM(C142:C142)</f>
        <v>34435</v>
      </c>
      <c r="D143" s="229">
        <f t="shared" ref="D143:G143" si="15">SUM(D142:D142)</f>
        <v>25000</v>
      </c>
      <c r="E143" s="220">
        <f t="shared" ref="E143" si="16">E142</f>
        <v>16575</v>
      </c>
      <c r="F143" s="223">
        <f t="shared" si="15"/>
        <v>16575</v>
      </c>
      <c r="G143" s="223">
        <f t="shared" si="15"/>
        <v>19563</v>
      </c>
      <c r="H143" s="3"/>
    </row>
    <row r="144" spans="1:8" x14ac:dyDescent="0.25">
      <c r="A144" s="47"/>
      <c r="B144" s="48"/>
      <c r="C144" s="223"/>
      <c r="D144" s="221"/>
      <c r="E144" s="283"/>
      <c r="F144" s="227"/>
      <c r="G144" s="157"/>
      <c r="H144" s="3"/>
    </row>
    <row r="145" spans="1:8" x14ac:dyDescent="0.25">
      <c r="A145" s="52"/>
      <c r="B145" s="34" t="s">
        <v>278</v>
      </c>
      <c r="C145" s="220"/>
      <c r="D145" s="221"/>
      <c r="E145" s="192"/>
      <c r="F145" s="193"/>
      <c r="G145" s="194"/>
      <c r="H145" s="3"/>
    </row>
    <row r="146" spans="1:8" x14ac:dyDescent="0.25">
      <c r="A146" s="47" t="s">
        <v>279</v>
      </c>
      <c r="B146" s="48" t="s">
        <v>366</v>
      </c>
      <c r="C146" s="223">
        <v>54450</v>
      </c>
      <c r="D146" s="221">
        <v>0</v>
      </c>
      <c r="E146" s="283">
        <v>144810</v>
      </c>
      <c r="F146" s="186">
        <v>76243</v>
      </c>
      <c r="G146" s="203">
        <v>109996</v>
      </c>
      <c r="H146" s="288" t="s">
        <v>538</v>
      </c>
    </row>
    <row r="147" spans="1:8" x14ac:dyDescent="0.25">
      <c r="A147" s="47" t="s">
        <v>280</v>
      </c>
      <c r="B147" s="48" t="s">
        <v>281</v>
      </c>
      <c r="C147" s="223"/>
      <c r="D147" s="221">
        <v>0</v>
      </c>
      <c r="E147" s="283">
        <v>76243</v>
      </c>
      <c r="F147" s="186"/>
      <c r="G147" s="157">
        <v>0</v>
      </c>
      <c r="H147" s="3"/>
    </row>
    <row r="148" spans="1:8" x14ac:dyDescent="0.25">
      <c r="A148" s="47" t="s">
        <v>373</v>
      </c>
      <c r="B148" s="48" t="s">
        <v>374</v>
      </c>
      <c r="C148" s="223"/>
      <c r="D148" s="221"/>
      <c r="E148" s="283"/>
      <c r="F148" s="186">
        <v>144810</v>
      </c>
      <c r="G148" s="157">
        <v>144810</v>
      </c>
      <c r="H148" s="3" t="s">
        <v>434</v>
      </c>
    </row>
    <row r="149" spans="1:8" x14ac:dyDescent="0.25">
      <c r="A149" s="47"/>
      <c r="B149" s="51" t="s">
        <v>8</v>
      </c>
      <c r="C149" s="230">
        <f>SUM(C146:C148)</f>
        <v>54450</v>
      </c>
      <c r="D149" s="230">
        <f t="shared" ref="D149:G149" si="17">SUM(D146:D148)</f>
        <v>0</v>
      </c>
      <c r="E149" s="220">
        <f>SUM(E146:E148)</f>
        <v>221053</v>
      </c>
      <c r="F149" s="230">
        <f t="shared" si="17"/>
        <v>221053</v>
      </c>
      <c r="G149" s="230">
        <f t="shared" si="17"/>
        <v>254806</v>
      </c>
      <c r="H149" s="3"/>
    </row>
    <row r="150" spans="1:8" x14ac:dyDescent="0.25">
      <c r="A150" s="47"/>
      <c r="B150" s="48"/>
      <c r="C150" s="45"/>
      <c r="D150" s="179"/>
      <c r="E150" s="283"/>
      <c r="F150" s="231"/>
      <c r="G150" s="232">
        <v>0</v>
      </c>
      <c r="H150" s="3"/>
    </row>
    <row r="151" spans="1:8" x14ac:dyDescent="0.25">
      <c r="A151" s="47"/>
      <c r="B151" s="53" t="s">
        <v>282</v>
      </c>
      <c r="C151" s="233">
        <f>SUM(C149,C143,C139,C129,C124,C119,C107,C84, C67,C63,C57,C46)</f>
        <v>1415262.69</v>
      </c>
      <c r="D151" s="233">
        <f t="shared" ref="D151:F151" si="18">SUM(D149,D143,D139,D129,D124,D119,D107,D84, D67,D63,D57,D46)</f>
        <v>1635463.69</v>
      </c>
      <c r="E151" s="233">
        <f>SUM(E149,E143,E139,E129,E124,E119,E107,E84, E67,E63,,E57,E46)</f>
        <v>3098582</v>
      </c>
      <c r="F151" s="233">
        <f t="shared" si="18"/>
        <v>3098582.6669999999</v>
      </c>
      <c r="G151" s="233">
        <f>SUM(G149,G143,G139,G129,G124,G119,G107,G84, G67,G63,G57,G46)-1</f>
        <v>1729803.2419350001</v>
      </c>
      <c r="H151" s="3"/>
    </row>
    <row r="152" spans="1:8" x14ac:dyDescent="0.25">
      <c r="A152" s="47"/>
      <c r="B152" s="51" t="s">
        <v>283</v>
      </c>
      <c r="C152" s="213">
        <f>SUM(Revenue!C95-C151)</f>
        <v>-145710.68999999994</v>
      </c>
      <c r="D152" s="213">
        <f>SUM(Revenue!D95-D151)</f>
        <v>0.31000000005587935</v>
      </c>
      <c r="E152" s="213">
        <f>SUM(Revenue!E95-E151)</f>
        <v>89829</v>
      </c>
      <c r="F152" s="213">
        <f>SUM(Revenue!F95-F151)</f>
        <v>89846.190142857376</v>
      </c>
      <c r="G152" s="213">
        <f>SUM(Revenue!G95-G151)</f>
        <v>-4.1935000102967024E-2</v>
      </c>
      <c r="H152" s="3"/>
    </row>
  </sheetData>
  <mergeCells count="1">
    <mergeCell ref="A121:B121"/>
  </mergeCells>
  <phoneticPr fontId="7" type="noConversion"/>
  <pageMargins left="0.7" right="0.7" top="0.75" bottom="0.75" header="0.3" footer="0.3"/>
  <pageSetup paperSize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58A29-A40C-4609-B7A8-741F5CFBDCFA}">
  <dimension ref="A1:F19"/>
  <sheetViews>
    <sheetView workbookViewId="0">
      <selection activeCell="D11" sqref="D11"/>
    </sheetView>
  </sheetViews>
  <sheetFormatPr defaultRowHeight="15" x14ac:dyDescent="0.25"/>
  <cols>
    <col min="1" max="1" width="10" style="31" customWidth="1"/>
    <col min="2" max="2" width="25.85546875" customWidth="1"/>
    <col min="3" max="3" width="21.85546875" customWidth="1"/>
    <col min="4" max="4" width="24.85546875" customWidth="1"/>
    <col min="5" max="5" width="25.42578125" customWidth="1"/>
    <col min="6" max="6" width="23" customWidth="1"/>
  </cols>
  <sheetData>
    <row r="1" spans="1:6" x14ac:dyDescent="0.25">
      <c r="B1" s="24" t="s">
        <v>435</v>
      </c>
      <c r="C1" s="31"/>
      <c r="D1" s="31"/>
      <c r="E1" s="31"/>
      <c r="F1" s="31"/>
    </row>
    <row r="2" spans="1:6" x14ac:dyDescent="0.25">
      <c r="B2" s="93" t="s">
        <v>492</v>
      </c>
      <c r="C2" s="102">
        <v>2021</v>
      </c>
      <c r="D2" s="102">
        <v>2021</v>
      </c>
      <c r="E2" s="102">
        <v>2022</v>
      </c>
      <c r="F2" s="102">
        <v>2022</v>
      </c>
    </row>
    <row r="3" spans="1:6" x14ac:dyDescent="0.25">
      <c r="B3" s="94" t="s">
        <v>493</v>
      </c>
      <c r="C3" s="41" t="s">
        <v>436</v>
      </c>
      <c r="D3" s="41" t="s">
        <v>541</v>
      </c>
      <c r="E3" s="41" t="s">
        <v>436</v>
      </c>
      <c r="F3" s="41" t="s">
        <v>449</v>
      </c>
    </row>
    <row r="4" spans="1:6" x14ac:dyDescent="0.25">
      <c r="B4" s="95" t="s">
        <v>437</v>
      </c>
      <c r="C4" s="103">
        <v>248343</v>
      </c>
      <c r="D4" s="103">
        <v>248343</v>
      </c>
      <c r="E4" s="103">
        <f>D19</f>
        <v>148984</v>
      </c>
      <c r="F4" s="103"/>
    </row>
    <row r="5" spans="1:6" x14ac:dyDescent="0.25">
      <c r="A5" s="257" t="s">
        <v>438</v>
      </c>
      <c r="B5" s="95" t="s">
        <v>439</v>
      </c>
      <c r="C5" s="33">
        <v>200</v>
      </c>
      <c r="D5" s="33">
        <v>176</v>
      </c>
      <c r="E5" s="33">
        <v>200</v>
      </c>
      <c r="F5" s="33"/>
    </row>
    <row r="6" spans="1:6" ht="15.75" thickBot="1" x14ac:dyDescent="0.3">
      <c r="A6" s="257" t="s">
        <v>52</v>
      </c>
      <c r="B6" s="96" t="s">
        <v>440</v>
      </c>
      <c r="C6" s="104">
        <v>90000</v>
      </c>
      <c r="D6" s="105">
        <v>102818</v>
      </c>
      <c r="E6" s="104">
        <v>130000</v>
      </c>
      <c r="F6" s="105"/>
    </row>
    <row r="7" spans="1:6" ht="16.5" thickTop="1" thickBot="1" x14ac:dyDescent="0.3">
      <c r="A7" s="258"/>
      <c r="B7" s="97" t="s">
        <v>8</v>
      </c>
      <c r="C7" s="106">
        <f>SUM(C4:C6)</f>
        <v>338543</v>
      </c>
      <c r="D7" s="106">
        <f>SUM(D4:D6)</f>
        <v>351337</v>
      </c>
      <c r="E7" s="106">
        <f>SUM(E4:E6)</f>
        <v>279184</v>
      </c>
      <c r="F7" s="106">
        <f>SUM(F4:F6)</f>
        <v>0</v>
      </c>
    </row>
    <row r="8" spans="1:6" ht="15.75" thickTop="1" x14ac:dyDescent="0.25">
      <c r="A8" s="259"/>
      <c r="B8" s="98"/>
      <c r="C8" s="106"/>
      <c r="D8" s="33"/>
      <c r="E8" s="106"/>
      <c r="F8" s="33"/>
    </row>
    <row r="9" spans="1:6" x14ac:dyDescent="0.25">
      <c r="A9" s="260"/>
      <c r="B9" s="99" t="s">
        <v>494</v>
      </c>
      <c r="C9" s="107" t="s">
        <v>441</v>
      </c>
      <c r="D9" s="41" t="s">
        <v>541</v>
      </c>
      <c r="E9" s="107" t="s">
        <v>475</v>
      </c>
      <c r="F9" s="41" t="s">
        <v>476</v>
      </c>
    </row>
    <row r="10" spans="1:6" x14ac:dyDescent="0.25">
      <c r="A10" s="261" t="s">
        <v>442</v>
      </c>
      <c r="B10" s="100" t="s">
        <v>443</v>
      </c>
      <c r="C10" s="104">
        <v>100000</v>
      </c>
      <c r="D10" s="33">
        <v>0</v>
      </c>
      <c r="E10" s="104">
        <v>0</v>
      </c>
      <c r="F10" s="33"/>
    </row>
    <row r="11" spans="1:6" x14ac:dyDescent="0.25">
      <c r="A11" s="261" t="s">
        <v>196</v>
      </c>
      <c r="B11" s="100" t="s">
        <v>510</v>
      </c>
      <c r="C11" s="104"/>
      <c r="D11" s="33">
        <v>25987</v>
      </c>
      <c r="E11" s="104"/>
      <c r="F11" s="33"/>
    </row>
    <row r="12" spans="1:6" x14ac:dyDescent="0.25">
      <c r="A12" s="261" t="s">
        <v>205</v>
      </c>
      <c r="B12" s="100" t="s">
        <v>206</v>
      </c>
      <c r="C12" s="104"/>
      <c r="D12" s="33">
        <v>0</v>
      </c>
      <c r="E12" s="104">
        <v>0</v>
      </c>
      <c r="F12" s="33"/>
    </row>
    <row r="13" spans="1:6" x14ac:dyDescent="0.25">
      <c r="A13" s="261" t="s">
        <v>213</v>
      </c>
      <c r="B13" s="100" t="s">
        <v>444</v>
      </c>
      <c r="C13" s="104">
        <v>0</v>
      </c>
      <c r="D13" s="105">
        <v>48924</v>
      </c>
      <c r="E13" s="104">
        <v>0</v>
      </c>
      <c r="F13" s="105"/>
    </row>
    <row r="14" spans="1:6" x14ac:dyDescent="0.25">
      <c r="A14" s="261" t="s">
        <v>221</v>
      </c>
      <c r="B14" s="100" t="s">
        <v>477</v>
      </c>
      <c r="C14" s="104">
        <v>0</v>
      </c>
      <c r="D14" s="4">
        <v>50452</v>
      </c>
      <c r="E14" s="104">
        <v>180000</v>
      </c>
      <c r="F14" s="4"/>
    </row>
    <row r="15" spans="1:6" x14ac:dyDescent="0.25">
      <c r="A15" s="261">
        <v>461.49</v>
      </c>
      <c r="B15" s="100" t="s">
        <v>80</v>
      </c>
      <c r="C15" s="104">
        <v>40000</v>
      </c>
      <c r="D15" s="33"/>
      <c r="E15" s="104">
        <v>20000</v>
      </c>
      <c r="F15" s="33"/>
    </row>
    <row r="16" spans="1:6" x14ac:dyDescent="0.25">
      <c r="A16" s="262" t="s">
        <v>445</v>
      </c>
      <c r="B16" s="100" t="s">
        <v>446</v>
      </c>
      <c r="C16" s="104"/>
      <c r="D16" s="105">
        <v>2459</v>
      </c>
      <c r="E16" s="104">
        <v>3000</v>
      </c>
      <c r="F16" s="105"/>
    </row>
    <row r="17" spans="1:6" x14ac:dyDescent="0.25">
      <c r="A17" s="263" t="s">
        <v>199</v>
      </c>
      <c r="B17" s="33" t="s">
        <v>447</v>
      </c>
      <c r="C17" s="104">
        <v>100000</v>
      </c>
      <c r="D17" s="4">
        <v>74531</v>
      </c>
      <c r="E17" s="104">
        <v>40000</v>
      </c>
      <c r="F17" s="4"/>
    </row>
    <row r="18" spans="1:6" x14ac:dyDescent="0.25">
      <c r="A18" s="33"/>
      <c r="B18" s="101" t="s">
        <v>8</v>
      </c>
      <c r="C18" s="108">
        <f>SUM(C10:C17)</f>
        <v>240000</v>
      </c>
      <c r="D18" s="108">
        <f>SUM(D10:D17)</f>
        <v>202353</v>
      </c>
      <c r="E18" s="108">
        <f>SUM(E10:E17)</f>
        <v>243000</v>
      </c>
      <c r="F18" s="108">
        <f>SUM(F10:F17)</f>
        <v>0</v>
      </c>
    </row>
    <row r="19" spans="1:6" x14ac:dyDescent="0.25">
      <c r="A19" s="33"/>
      <c r="B19" s="33" t="s">
        <v>448</v>
      </c>
      <c r="C19" s="109">
        <f t="shared" ref="C19" si="0">SUM(C7-C18)</f>
        <v>98543</v>
      </c>
      <c r="D19" s="109">
        <f>SUM(D7-D18)</f>
        <v>148984</v>
      </c>
      <c r="E19" s="109">
        <f>SUM(E7-E18)</f>
        <v>36184</v>
      </c>
      <c r="F19" s="109">
        <f>SUM(F7-F18)</f>
        <v>0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13C90-ADAB-45B3-AA3D-ECEB51E4D63B}">
  <dimension ref="A1:G23"/>
  <sheetViews>
    <sheetView topLeftCell="A7" workbookViewId="0">
      <selection activeCell="F23" sqref="F23"/>
    </sheetView>
  </sheetViews>
  <sheetFormatPr defaultRowHeight="15" x14ac:dyDescent="0.25"/>
  <cols>
    <col min="1" max="1" width="13" style="24" customWidth="1"/>
    <col min="2" max="2" width="31.140625" customWidth="1"/>
    <col min="3" max="3" width="7.85546875" customWidth="1"/>
    <col min="4" max="4" width="16.7109375" customWidth="1"/>
    <col min="5" max="5" width="17" customWidth="1"/>
    <col min="6" max="6" width="16.5703125" customWidth="1"/>
    <col min="7" max="7" width="18.140625" customWidth="1"/>
  </cols>
  <sheetData>
    <row r="1" spans="1:7" x14ac:dyDescent="0.25">
      <c r="B1" s="31" t="s">
        <v>497</v>
      </c>
      <c r="C1" s="102"/>
      <c r="D1" s="102">
        <v>2021</v>
      </c>
      <c r="E1" s="102">
        <v>2021</v>
      </c>
      <c r="F1" s="102">
        <v>2022</v>
      </c>
      <c r="G1" s="102">
        <v>2022</v>
      </c>
    </row>
    <row r="2" spans="1:7" ht="15.75" thickBot="1" x14ac:dyDescent="0.3">
      <c r="B2" s="110" t="s">
        <v>492</v>
      </c>
      <c r="C2" s="41"/>
      <c r="D2" s="41" t="s">
        <v>436</v>
      </c>
      <c r="E2" s="41" t="s">
        <v>542</v>
      </c>
      <c r="F2" s="41" t="s">
        <v>436</v>
      </c>
      <c r="G2" s="41" t="s">
        <v>451</v>
      </c>
    </row>
    <row r="3" spans="1:7" ht="15.75" thickBot="1" x14ac:dyDescent="0.3">
      <c r="A3" s="271" t="s">
        <v>452</v>
      </c>
      <c r="B3" s="111" t="s">
        <v>496</v>
      </c>
      <c r="C3" s="41"/>
      <c r="D3" s="41"/>
      <c r="E3" s="27"/>
      <c r="F3" s="41"/>
      <c r="G3" s="27"/>
    </row>
    <row r="4" spans="1:7" x14ac:dyDescent="0.25">
      <c r="A4" s="272"/>
      <c r="B4" s="112" t="s">
        <v>437</v>
      </c>
      <c r="C4" s="41"/>
      <c r="D4" s="41"/>
      <c r="E4" s="27"/>
      <c r="F4" s="113">
        <f>E23</f>
        <v>3434</v>
      </c>
      <c r="G4" s="114">
        <f>E23</f>
        <v>3434</v>
      </c>
    </row>
    <row r="5" spans="1:7" x14ac:dyDescent="0.25">
      <c r="A5" s="273" t="s">
        <v>453</v>
      </c>
      <c r="B5" s="112" t="s">
        <v>439</v>
      </c>
      <c r="C5" s="115"/>
      <c r="D5" s="116">
        <v>2000</v>
      </c>
      <c r="E5" s="4">
        <v>7</v>
      </c>
      <c r="F5" s="116">
        <v>500</v>
      </c>
      <c r="G5" s="4"/>
    </row>
    <row r="6" spans="1:7" x14ac:dyDescent="0.25">
      <c r="A6" s="274" t="s">
        <v>454</v>
      </c>
      <c r="B6" s="112" t="s">
        <v>455</v>
      </c>
      <c r="C6" s="115"/>
      <c r="D6" s="116">
        <v>175000</v>
      </c>
      <c r="E6" s="117">
        <v>162127</v>
      </c>
      <c r="F6" s="116">
        <v>158702</v>
      </c>
      <c r="G6" s="117"/>
    </row>
    <row r="7" spans="1:7" x14ac:dyDescent="0.25">
      <c r="A7" s="275" t="s">
        <v>456</v>
      </c>
      <c r="B7" s="112" t="s">
        <v>457</v>
      </c>
      <c r="C7" s="115"/>
      <c r="D7" s="116">
        <v>18560</v>
      </c>
      <c r="E7" s="118">
        <v>18560</v>
      </c>
      <c r="F7" s="116">
        <v>18560</v>
      </c>
      <c r="G7" s="118"/>
    </row>
    <row r="8" spans="1:7" x14ac:dyDescent="0.25">
      <c r="A8" s="275" t="s">
        <v>458</v>
      </c>
      <c r="B8" s="112" t="s">
        <v>459</v>
      </c>
      <c r="C8" s="115"/>
      <c r="D8" s="116">
        <v>2600</v>
      </c>
      <c r="E8" s="4">
        <v>40006</v>
      </c>
      <c r="F8" s="116"/>
      <c r="G8" s="4"/>
    </row>
    <row r="9" spans="1:7" x14ac:dyDescent="0.25">
      <c r="A9" s="276" t="s">
        <v>460</v>
      </c>
      <c r="B9" s="112" t="s">
        <v>461</v>
      </c>
      <c r="C9" s="119"/>
      <c r="D9" s="119" t="s">
        <v>462</v>
      </c>
      <c r="E9" s="4">
        <v>1536</v>
      </c>
      <c r="F9" s="119" t="s">
        <v>462</v>
      </c>
      <c r="G9" s="4"/>
    </row>
    <row r="10" spans="1:7" x14ac:dyDescent="0.25">
      <c r="A10" s="93"/>
      <c r="B10" s="101" t="s">
        <v>8</v>
      </c>
      <c r="C10" s="120"/>
      <c r="D10" s="121">
        <f>SUM(D6:D9)</f>
        <v>196160</v>
      </c>
      <c r="E10" s="121">
        <f>SUM(E5:E9)</f>
        <v>222236</v>
      </c>
      <c r="F10" s="121">
        <f>SUM(F6:F9)</f>
        <v>177262</v>
      </c>
      <c r="G10" s="121">
        <f>SUM(G5:G9)</f>
        <v>0</v>
      </c>
    </row>
    <row r="11" spans="1:7" x14ac:dyDescent="0.25">
      <c r="A11" s="277"/>
      <c r="B11" s="122"/>
      <c r="C11" s="123"/>
      <c r="D11" s="124"/>
      <c r="E11" s="33"/>
      <c r="F11" s="124"/>
      <c r="G11" s="33"/>
    </row>
    <row r="12" spans="1:7" ht="15.75" thickBot="1" x14ac:dyDescent="0.3">
      <c r="A12" s="93"/>
      <c r="B12" s="112"/>
      <c r="C12" s="112"/>
      <c r="D12" s="112"/>
      <c r="E12" s="33"/>
      <c r="F12" s="112"/>
      <c r="G12" s="33"/>
    </row>
    <row r="13" spans="1:7" x14ac:dyDescent="0.25">
      <c r="A13" s="278"/>
      <c r="B13" s="125"/>
      <c r="C13" s="102"/>
      <c r="D13" s="102">
        <v>2021</v>
      </c>
      <c r="E13" s="26">
        <v>2021</v>
      </c>
      <c r="F13" s="102">
        <v>2022</v>
      </c>
      <c r="G13" s="26">
        <v>2022</v>
      </c>
    </row>
    <row r="14" spans="1:7" ht="15.75" thickBot="1" x14ac:dyDescent="0.3">
      <c r="A14" s="276"/>
      <c r="B14" s="126" t="s">
        <v>495</v>
      </c>
      <c r="C14" s="41"/>
      <c r="D14" s="41" t="s">
        <v>436</v>
      </c>
      <c r="E14" s="26" t="s">
        <v>542</v>
      </c>
      <c r="F14" s="41" t="s">
        <v>436</v>
      </c>
      <c r="G14" s="26" t="s">
        <v>451</v>
      </c>
    </row>
    <row r="15" spans="1:7" x14ac:dyDescent="0.25">
      <c r="A15" s="279" t="s">
        <v>452</v>
      </c>
      <c r="B15" s="125"/>
      <c r="C15" s="41"/>
      <c r="D15" s="41"/>
      <c r="E15" s="27"/>
      <c r="F15" s="41"/>
      <c r="G15" s="27"/>
    </row>
    <row r="16" spans="1:7" x14ac:dyDescent="0.25">
      <c r="A16" s="125" t="s">
        <v>464</v>
      </c>
      <c r="B16" s="112" t="s">
        <v>465</v>
      </c>
      <c r="C16" s="115"/>
      <c r="D16" s="116">
        <v>40000</v>
      </c>
      <c r="E16" s="6">
        <v>75937</v>
      </c>
      <c r="F16" s="116">
        <v>35452</v>
      </c>
      <c r="G16" s="6"/>
    </row>
    <row r="17" spans="1:7" x14ac:dyDescent="0.25">
      <c r="A17" s="125" t="s">
        <v>466</v>
      </c>
      <c r="B17" s="112" t="s">
        <v>467</v>
      </c>
      <c r="C17" s="115"/>
      <c r="D17" s="116"/>
      <c r="E17" s="33"/>
      <c r="F17" s="116"/>
      <c r="G17" s="33"/>
    </row>
    <row r="18" spans="1:7" x14ac:dyDescent="0.25">
      <c r="A18" s="125" t="s">
        <v>468</v>
      </c>
      <c r="B18" s="112" t="s">
        <v>469</v>
      </c>
      <c r="C18" s="115"/>
      <c r="D18" s="116"/>
      <c r="E18" s="33"/>
      <c r="F18" s="116"/>
      <c r="G18" s="33"/>
    </row>
    <row r="19" spans="1:7" x14ac:dyDescent="0.25">
      <c r="A19" s="125" t="s">
        <v>470</v>
      </c>
      <c r="B19" s="112" t="s">
        <v>471</v>
      </c>
      <c r="C19" s="115"/>
      <c r="D19" s="116">
        <v>156000</v>
      </c>
      <c r="E19" s="14">
        <v>142865</v>
      </c>
      <c r="F19" s="116">
        <v>141810</v>
      </c>
      <c r="G19" s="14"/>
    </row>
    <row r="20" spans="1:7" x14ac:dyDescent="0.25">
      <c r="A20" s="125" t="s">
        <v>472</v>
      </c>
      <c r="B20" s="112" t="s">
        <v>473</v>
      </c>
      <c r="C20" s="115"/>
      <c r="D20" s="116"/>
      <c r="E20" s="33"/>
      <c r="F20" s="116"/>
      <c r="G20" s="33"/>
    </row>
    <row r="21" spans="1:7" x14ac:dyDescent="0.25">
      <c r="A21" s="127" t="s">
        <v>462</v>
      </c>
      <c r="B21" s="128" t="s">
        <v>8</v>
      </c>
      <c r="C21" s="127"/>
      <c r="D21" s="119">
        <f t="shared" ref="D21:E21" si="0">SUM(D16:D20)</f>
        <v>196000</v>
      </c>
      <c r="E21" s="119">
        <f t="shared" si="0"/>
        <v>218802</v>
      </c>
      <c r="F21" s="119">
        <f t="shared" ref="F21:G21" si="1">SUM(F16:F20)</f>
        <v>177262</v>
      </c>
      <c r="G21" s="127">
        <f t="shared" si="1"/>
        <v>0</v>
      </c>
    </row>
    <row r="22" spans="1:7" x14ac:dyDescent="0.25">
      <c r="A22" s="125"/>
      <c r="B22" s="112"/>
      <c r="C22" s="112"/>
      <c r="D22" s="112"/>
      <c r="E22" s="33"/>
      <c r="F22" s="112"/>
      <c r="G22" s="33"/>
    </row>
    <row r="23" spans="1:7" x14ac:dyDescent="0.25">
      <c r="A23" s="125"/>
      <c r="B23" s="101" t="s">
        <v>474</v>
      </c>
      <c r="C23" s="129"/>
      <c r="D23" s="119">
        <f>SUM(D10-D21)</f>
        <v>160</v>
      </c>
      <c r="E23" s="119">
        <f>SUM(E10-E21)</f>
        <v>3434</v>
      </c>
      <c r="F23" s="119">
        <f>SUM(F10-F21)</f>
        <v>0</v>
      </c>
      <c r="G23" s="119">
        <f>SUM(G10-G21)</f>
        <v>0</v>
      </c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F68A5-B597-4964-9103-B1248F6C973A}">
  <dimension ref="A1:G22"/>
  <sheetViews>
    <sheetView workbookViewId="0">
      <selection activeCell="E10" sqref="E10"/>
    </sheetView>
  </sheetViews>
  <sheetFormatPr defaultRowHeight="15" x14ac:dyDescent="0.25"/>
  <cols>
    <col min="1" max="1" width="11.140625" customWidth="1"/>
    <col min="2" max="2" width="28.28515625" customWidth="1"/>
    <col min="3" max="3" width="7.140625" customWidth="1"/>
    <col min="4" max="4" width="18" customWidth="1"/>
    <col min="5" max="5" width="17.7109375" customWidth="1"/>
    <col min="6" max="6" width="17.85546875" customWidth="1"/>
    <col min="7" max="7" width="18" customWidth="1"/>
  </cols>
  <sheetData>
    <row r="1" spans="1:7" x14ac:dyDescent="0.25">
      <c r="A1" s="31">
        <v>100</v>
      </c>
      <c r="B1" s="130" t="s">
        <v>482</v>
      </c>
      <c r="C1" s="131"/>
      <c r="D1" s="102">
        <v>2021</v>
      </c>
      <c r="E1" s="102">
        <v>2021</v>
      </c>
      <c r="F1" s="102">
        <v>2022</v>
      </c>
      <c r="G1" s="26">
        <v>2022</v>
      </c>
    </row>
    <row r="2" spans="1:7" x14ac:dyDescent="0.25">
      <c r="A2" s="31"/>
      <c r="B2" s="130" t="s">
        <v>492</v>
      </c>
      <c r="C2" s="131"/>
      <c r="D2" s="102"/>
      <c r="E2" s="102"/>
      <c r="F2" s="102"/>
      <c r="G2" s="26"/>
    </row>
    <row r="3" spans="1:7" ht="15.75" thickBot="1" x14ac:dyDescent="0.3">
      <c r="A3" s="31"/>
      <c r="B3" s="132" t="s">
        <v>450</v>
      </c>
      <c r="C3" s="32"/>
      <c r="D3" s="32" t="s">
        <v>436</v>
      </c>
      <c r="E3" s="32" t="s">
        <v>542</v>
      </c>
      <c r="F3" s="32" t="s">
        <v>436</v>
      </c>
      <c r="G3" s="32" t="s">
        <v>483</v>
      </c>
    </row>
    <row r="4" spans="1:7" ht="15.75" thickBot="1" x14ac:dyDescent="0.3">
      <c r="A4" s="133" t="s">
        <v>452</v>
      </c>
      <c r="B4" s="125" t="s">
        <v>437</v>
      </c>
      <c r="C4" s="32"/>
      <c r="D4" s="33"/>
      <c r="E4" s="27"/>
      <c r="F4" s="134">
        <f>E22</f>
        <v>144838</v>
      </c>
      <c r="G4" s="33"/>
    </row>
    <row r="5" spans="1:7" x14ac:dyDescent="0.25">
      <c r="A5" s="135">
        <v>100</v>
      </c>
      <c r="B5" s="136" t="s">
        <v>484</v>
      </c>
      <c r="C5" s="137"/>
      <c r="D5" s="138"/>
      <c r="E5" s="139"/>
      <c r="F5" s="139"/>
      <c r="G5" s="33"/>
    </row>
    <row r="6" spans="1:7" x14ac:dyDescent="0.25">
      <c r="A6" s="125">
        <v>392.01</v>
      </c>
      <c r="B6" s="125" t="s">
        <v>485</v>
      </c>
      <c r="C6" s="140"/>
      <c r="D6" s="141">
        <v>144810</v>
      </c>
      <c r="E6" s="4">
        <v>144810</v>
      </c>
      <c r="F6" s="4">
        <v>144810</v>
      </c>
      <c r="G6" s="33"/>
    </row>
    <row r="7" spans="1:7" x14ac:dyDescent="0.25">
      <c r="A7" s="264">
        <v>341</v>
      </c>
      <c r="B7" s="125" t="s">
        <v>33</v>
      </c>
      <c r="C7" s="140"/>
      <c r="D7" s="141">
        <v>0</v>
      </c>
      <c r="E7" s="117">
        <v>28</v>
      </c>
      <c r="F7" s="117">
        <v>100</v>
      </c>
      <c r="G7" s="33"/>
    </row>
    <row r="8" spans="1:7" x14ac:dyDescent="0.25">
      <c r="A8" s="125"/>
      <c r="B8" s="101" t="s">
        <v>8</v>
      </c>
      <c r="C8" s="142"/>
      <c r="D8" s="143">
        <f>SUM(D6:D7)</f>
        <v>144810</v>
      </c>
      <c r="E8" s="121">
        <f>SUM(E6:E7)</f>
        <v>144838</v>
      </c>
      <c r="F8" s="121">
        <f>SUM(F4:F7)</f>
        <v>289748</v>
      </c>
      <c r="G8" s="33"/>
    </row>
    <row r="9" spans="1:7" x14ac:dyDescent="0.25">
      <c r="A9" s="255"/>
      <c r="B9" s="144"/>
      <c r="C9" s="145"/>
      <c r="D9" s="146"/>
      <c r="E9" s="33"/>
      <c r="F9" s="33"/>
      <c r="G9" s="33"/>
    </row>
    <row r="10" spans="1:7" x14ac:dyDescent="0.25">
      <c r="A10" s="147"/>
      <c r="B10" s="147"/>
      <c r="C10" s="147"/>
      <c r="D10" s="148"/>
      <c r="E10" s="33"/>
      <c r="F10" s="33"/>
      <c r="G10" s="33"/>
    </row>
    <row r="11" spans="1:7" x14ac:dyDescent="0.25">
      <c r="A11" s="147"/>
      <c r="B11" s="149"/>
      <c r="C11" s="131"/>
      <c r="D11" s="102">
        <v>2021</v>
      </c>
      <c r="E11" s="26">
        <v>2021</v>
      </c>
      <c r="F11" s="26">
        <v>2022</v>
      </c>
      <c r="G11" s="102">
        <v>2022</v>
      </c>
    </row>
    <row r="12" spans="1:7" x14ac:dyDescent="0.25">
      <c r="A12" s="147"/>
      <c r="B12" s="126" t="s">
        <v>463</v>
      </c>
      <c r="C12" s="32"/>
      <c r="D12" s="41" t="s">
        <v>436</v>
      </c>
      <c r="E12" s="26" t="s">
        <v>451</v>
      </c>
      <c r="F12" s="26" t="s">
        <v>436</v>
      </c>
      <c r="G12" s="41" t="s">
        <v>483</v>
      </c>
    </row>
    <row r="13" spans="1:7" x14ac:dyDescent="0.25">
      <c r="A13" s="265" t="s">
        <v>452</v>
      </c>
      <c r="B13" s="149"/>
      <c r="C13" s="32"/>
      <c r="D13" s="41"/>
      <c r="E13" s="27">
        <v>44559</v>
      </c>
      <c r="F13" s="27"/>
      <c r="G13" s="33"/>
    </row>
    <row r="14" spans="1:7" x14ac:dyDescent="0.25">
      <c r="A14" s="125">
        <v>352.53</v>
      </c>
      <c r="B14" s="125" t="s">
        <v>486</v>
      </c>
      <c r="C14" s="140"/>
      <c r="D14" s="141"/>
      <c r="E14" s="6"/>
      <c r="F14" s="5">
        <v>96000</v>
      </c>
      <c r="G14" s="33"/>
    </row>
    <row r="15" spans="1:7" x14ac:dyDescent="0.25">
      <c r="A15" s="147"/>
      <c r="B15" s="125" t="s">
        <v>487</v>
      </c>
      <c r="C15" s="140"/>
      <c r="D15" s="141"/>
      <c r="E15" s="33"/>
      <c r="F15" s="5">
        <v>8000</v>
      </c>
      <c r="G15" s="33"/>
    </row>
    <row r="16" spans="1:7" x14ac:dyDescent="0.25">
      <c r="A16" s="147"/>
      <c r="B16" s="125" t="s">
        <v>488</v>
      </c>
      <c r="C16" s="140"/>
      <c r="D16" s="141"/>
      <c r="E16" s="33"/>
      <c r="F16" s="5">
        <v>4000</v>
      </c>
      <c r="G16" s="33"/>
    </row>
    <row r="17" spans="1:7" x14ac:dyDescent="0.25">
      <c r="A17" s="147"/>
      <c r="B17" s="125" t="s">
        <v>489</v>
      </c>
      <c r="C17" s="140"/>
      <c r="D17" s="141"/>
      <c r="E17" s="14"/>
      <c r="F17" s="10">
        <v>70000</v>
      </c>
      <c r="G17" s="33"/>
    </row>
    <row r="18" spans="1:7" x14ac:dyDescent="0.25">
      <c r="A18" s="147"/>
      <c r="B18" s="125" t="s">
        <v>490</v>
      </c>
      <c r="C18" s="140"/>
      <c r="D18" s="141"/>
      <c r="E18" s="33"/>
      <c r="F18" s="5">
        <v>5000</v>
      </c>
      <c r="G18" s="33"/>
    </row>
    <row r="19" spans="1:7" x14ac:dyDescent="0.25">
      <c r="A19" s="147"/>
      <c r="B19" s="125" t="s">
        <v>491</v>
      </c>
      <c r="C19" s="140"/>
      <c r="D19" s="141"/>
      <c r="E19" s="33"/>
      <c r="F19" s="5">
        <v>17000</v>
      </c>
      <c r="G19" s="33"/>
    </row>
    <row r="20" spans="1:7" x14ac:dyDescent="0.25">
      <c r="A20" s="150" t="s">
        <v>462</v>
      </c>
      <c r="B20" s="128" t="s">
        <v>8</v>
      </c>
      <c r="C20" s="150"/>
      <c r="D20" s="151">
        <f>SUM(D15:D19)</f>
        <v>0</v>
      </c>
      <c r="E20" s="151">
        <f t="shared" ref="E20:G20" si="0">SUM(E14:E19)</f>
        <v>0</v>
      </c>
      <c r="F20" s="152">
        <f>SUM(F15:F19)</f>
        <v>104000</v>
      </c>
      <c r="G20" s="151">
        <f t="shared" si="0"/>
        <v>0</v>
      </c>
    </row>
    <row r="21" spans="1:7" x14ac:dyDescent="0.25">
      <c r="A21" s="147"/>
      <c r="B21" s="147"/>
      <c r="C21" s="147"/>
      <c r="D21" s="148"/>
      <c r="E21" s="33"/>
      <c r="F21" s="33"/>
      <c r="G21" s="33"/>
    </row>
    <row r="22" spans="1:7" x14ac:dyDescent="0.25">
      <c r="A22" s="147"/>
      <c r="B22" s="51" t="s">
        <v>474</v>
      </c>
      <c r="C22" s="153"/>
      <c r="D22" s="152">
        <f>SUM(D8-D20)</f>
        <v>144810</v>
      </c>
      <c r="E22" s="152">
        <f t="shared" ref="E22:G22" si="1">SUM(E8-E20)</f>
        <v>144838</v>
      </c>
      <c r="F22" s="152">
        <f t="shared" si="1"/>
        <v>185748</v>
      </c>
      <c r="G22" s="152">
        <f t="shared" si="1"/>
        <v>0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Revenue</vt:lpstr>
      <vt:lpstr>Expenses</vt:lpstr>
      <vt:lpstr>Act 13</vt:lpstr>
      <vt:lpstr>Liquid Fuels</vt:lpstr>
      <vt:lpstr>ARPA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Hartwig</dc:creator>
  <cp:lastModifiedBy>Tom Hartwig</cp:lastModifiedBy>
  <cp:lastPrinted>2021-12-06T19:12:48Z</cp:lastPrinted>
  <dcterms:created xsi:type="dcterms:W3CDTF">2021-07-21T17:06:38Z</dcterms:created>
  <dcterms:modified xsi:type="dcterms:W3CDTF">2022-01-03T17:49:54Z</dcterms:modified>
</cp:coreProperties>
</file>